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320" activeTab="1"/>
  </bookViews>
  <sheets>
    <sheet name="category" sheetId="1" r:id="rId1"/>
    <sheet name="component" sheetId="2" r:id="rId2"/>
    <sheet name="Prior Review" sheetId="3" r:id="rId3"/>
  </sheets>
  <definedNames/>
  <calcPr fullCalcOnLoad="1"/>
</workbook>
</file>

<file path=xl/sharedStrings.xml><?xml version="1.0" encoding="utf-8"?>
<sst xmlns="http://schemas.openxmlformats.org/spreadsheetml/2006/main" count="152" uniqueCount="141">
  <si>
    <t xml:space="preserve"> IUFR 1A-FOR SECOND QUARTER</t>
  </si>
  <si>
    <t>2010-11</t>
  </si>
  <si>
    <t>IUFR 1A</t>
  </si>
  <si>
    <t xml:space="preserve">TAMIL NADU HEALTH SYSTEMS PROJECT                                                     </t>
  </si>
  <si>
    <t>SOURCES AND USES OF FUND STATEMENT-CONSOLIDATION</t>
  </si>
  <si>
    <t>Currency: in Indian Rupees in Lakhs</t>
  </si>
  <si>
    <t>Details</t>
  </si>
  <si>
    <t>IInd Quarter (1.7.2010 to 30.9.2010) - September 2010</t>
  </si>
  <si>
    <t xml:space="preserve">Year to Date (1.4.2010 to 30.9.2010 </t>
  </si>
  <si>
    <t>Cummulative from Project Start (27.1.2005 to 30.9.2010)</t>
  </si>
  <si>
    <t>Actual</t>
  </si>
  <si>
    <t>Sources of Funds</t>
  </si>
  <si>
    <t>1. Opening Balance</t>
  </si>
  <si>
    <t xml:space="preserve">          -   Bank Balance</t>
  </si>
  <si>
    <t>Advances:</t>
  </si>
  <si>
    <t xml:space="preserve"> -  Advances with TNMSC</t>
  </si>
  <si>
    <t xml:space="preserve"> -  Advances with ELCOT</t>
  </si>
  <si>
    <t xml:space="preserve"> -  Advances in PMU &amp; DPMUs</t>
  </si>
  <si>
    <t xml:space="preserve">Total </t>
  </si>
  <si>
    <t>2.Inflow:</t>
  </si>
  <si>
    <t xml:space="preserve">        -   towards Civil Works -through LOC</t>
  </si>
  <si>
    <t xml:space="preserve">        -   to TNMSC (advance to PD Account) </t>
  </si>
  <si>
    <t xml:space="preserve">        -   to ELCOT (advance to PD Account) </t>
  </si>
  <si>
    <t xml:space="preserve">        -   to Society advance through Treasury</t>
  </si>
  <si>
    <t xml:space="preserve">        -  Contract Staff - directly thru Treasury</t>
  </si>
  <si>
    <t>3.Other Receipts</t>
  </si>
  <si>
    <t xml:space="preserve">        -   Interest received from bank</t>
  </si>
  <si>
    <t xml:space="preserve">        -   Miscellaneous Receipts</t>
  </si>
  <si>
    <t>4.Total Inflow (2+3)</t>
  </si>
  <si>
    <t>Total sources of funds (1+4)</t>
  </si>
  <si>
    <t>Uses of Funds</t>
  </si>
  <si>
    <t>Expenditure On</t>
  </si>
  <si>
    <t xml:space="preserve">1.Civil Works </t>
  </si>
  <si>
    <t xml:space="preserve">        -Major*</t>
  </si>
  <si>
    <t>2(a)Goods &amp; Equipment-(Assets)</t>
  </si>
  <si>
    <t xml:space="preserve">     - Hospitals</t>
  </si>
  <si>
    <t xml:space="preserve">     - PMU Office</t>
  </si>
  <si>
    <t xml:space="preserve">     - DPMU's Offices</t>
  </si>
  <si>
    <t>2(b)-Equipments-Computer &amp; its peripheral procured by ELCOT</t>
  </si>
  <si>
    <t xml:space="preserve">                    - hospitals</t>
  </si>
  <si>
    <t>3.Services:(Society)</t>
  </si>
  <si>
    <t xml:space="preserve">        - NGO/ Private Services for service delivery</t>
  </si>
  <si>
    <t xml:space="preserve">        - Training &amp; Workshops</t>
  </si>
  <si>
    <t xml:space="preserve">        - Consultanies</t>
  </si>
  <si>
    <t xml:space="preserve">        - IEC (etc)</t>
  </si>
  <si>
    <t>4. Operating Costs (PMU &amp; DPMU)**</t>
  </si>
  <si>
    <t xml:space="preserve">5(a) Contractual Staff Salaries (through Treasuries)^ </t>
  </si>
  <si>
    <t>5(b) Salaries (through Society)</t>
  </si>
  <si>
    <t>6.Soft activities Total (3+4+5)</t>
  </si>
  <si>
    <t>Adjustment (refer note 6)</t>
  </si>
  <si>
    <t>7.Total Eligible Expenditure (1+2+6)</t>
  </si>
  <si>
    <t>8.Expenditure not eligible for reimbursement ***</t>
  </si>
  <si>
    <t>9.Refunds</t>
  </si>
  <si>
    <t xml:space="preserve">       - from TNMSC to GoTN</t>
  </si>
  <si>
    <t xml:space="preserve">       - from ELCOT to GoTN</t>
  </si>
  <si>
    <t xml:space="preserve">       - from Temporary Advances  to GoTN</t>
  </si>
  <si>
    <t>Total Refunds</t>
  </si>
  <si>
    <t>10.Closing Balance</t>
  </si>
  <si>
    <t xml:space="preserve">          - Cash</t>
  </si>
  <si>
    <t xml:space="preserve">         - Advances</t>
  </si>
  <si>
    <t xml:space="preserve">               - with TNMSC</t>
  </si>
  <si>
    <t xml:space="preserve">               - with ELCOT</t>
  </si>
  <si>
    <t xml:space="preserve">               - Others (PMU &amp; DPMU)</t>
  </si>
  <si>
    <t xml:space="preserve">    - Bank Balance</t>
  </si>
  <si>
    <t>Total Closing Balance</t>
  </si>
  <si>
    <t>Total Uses of Funds (7+8+9+10)</t>
  </si>
  <si>
    <t>Summary for Reimbursement</t>
  </si>
  <si>
    <t>Category Description</t>
  </si>
  <si>
    <t>Category</t>
  </si>
  <si>
    <t>Eligible Expenditure</t>
  </si>
  <si>
    <t>Reimbursement %</t>
  </si>
  <si>
    <t>Reimbursement</t>
  </si>
  <si>
    <t>Civil works, Goods, Services, Consultancies, NGOSs, Training &amp; Workshops, Contractuals staff salaries &amp; Operating costs.</t>
  </si>
  <si>
    <t>Less: Adjustments (as agreed with the Bank during December 2010 Mission</t>
  </si>
  <si>
    <t>Eligible Expenditure for Bank reimbursement</t>
  </si>
  <si>
    <t>A) To prefer claim towards documentation of Designated Account from Credit No. 4018</t>
  </si>
  <si>
    <t>B) To prefer reimbursement claim to exhaust the Original credit no.4018</t>
  </si>
  <si>
    <t>C) Remaining amount to be financed from the Additional Financing (i.e.Credit No.4756) Designated Account</t>
  </si>
  <si>
    <t>Total</t>
  </si>
  <si>
    <t>Notes</t>
  </si>
  <si>
    <r>
      <t xml:space="preserve">*Civil works includes petty supervision charges,contribution to Labour Welfare fund,cost of advertisements for tender docs </t>
    </r>
    <r>
      <rPr>
        <b/>
        <i/>
        <sz val="10"/>
        <rFont val="Times New Roman"/>
        <family val="1"/>
      </rPr>
      <t xml:space="preserve">w.e.f April 1, 2010 </t>
    </r>
  </si>
  <si>
    <r>
      <t xml:space="preserve">** Operating costs includes salary of regular govt staff deputed to the PMU </t>
    </r>
    <r>
      <rPr>
        <b/>
        <i/>
        <sz val="10"/>
        <rFont val="Times New Roman"/>
        <family val="1"/>
      </rPr>
      <t>w.e.f April 1, 2010 after amendment to DCA</t>
    </r>
  </si>
  <si>
    <r>
      <t xml:space="preserve">*** in the original project salaries of regular staff deputed to the PMU and petty supervision charges (non contractual costs in civil works) were not reimbursable </t>
    </r>
    <r>
      <rPr>
        <b/>
        <i/>
        <sz val="10"/>
        <rFont val="Times New Roman"/>
        <family val="1"/>
      </rPr>
      <t>till March 31 2010</t>
    </r>
  </si>
  <si>
    <t>The AG figures are adopted for the month of July to September 2010.   In addition, there were no differences identified during the dept reconciliation with AG figures for April to June 2010</t>
  </si>
  <si>
    <t xml:space="preserve"> The expenditures incurred by the DPMUs (29 Nos) for the month of April to September  2010 are  duly reconciled and   included in this IUFR for reimbursement. </t>
  </si>
  <si>
    <t>The expenditure of Rs.60.99 lacs incurred during the previous year on Mobile Outreach Services (non project related) was erroneously claimed from the Bank in the SOE of FY 2009-10.   The same has now has been adjusted from the current quarter expenditure.</t>
  </si>
  <si>
    <t>The NRHM funds of Rs.65.77 lacs received by the society from GoTN during the Ist Quarter of 2010 towards incurring of expenditure on CTF operations &amp; Tribal Mobile Outreach services (non-project related) are excluded from the opening and closing bank balances</t>
  </si>
  <si>
    <t>We certify that the above figures are based on &amp; in agreement with the monthly/quarterly financial reports from the various implementing units &amp; expenditures at the PMU/DPMUs.   Necessary supporting documents (contracts, running bills, M-Books, invoices, vouchers etc) are retained at the various implementing units and are available for review.</t>
  </si>
  <si>
    <t>A sum of Rs.127.72 lakhs from Society funds is included in the closing balance of TNMSC.</t>
  </si>
  <si>
    <t>Financial Controller</t>
  </si>
  <si>
    <t>Project Director</t>
  </si>
  <si>
    <t>TNSHP</t>
  </si>
  <si>
    <t>TNHSP</t>
  </si>
  <si>
    <t>IDA-4018-IN</t>
  </si>
  <si>
    <t>IUFR 1B</t>
  </si>
  <si>
    <t>TAMIL NADU HEALTH SYSTEMS  PROJECT</t>
  </si>
  <si>
    <t xml:space="preserve"> FUNDS STATEMENT BY COMPONENTS &amp; SUB COMPOENTS</t>
  </si>
  <si>
    <t>Currency: In Lakhs</t>
  </si>
  <si>
    <t>S.No</t>
  </si>
  <si>
    <t>Component/Sub Component</t>
  </si>
  <si>
    <t>Current Quarter</t>
  </si>
  <si>
    <t>Cumulative to Date (27.1.2005 to 30.9.2010</t>
  </si>
  <si>
    <t>Component I: Increasing Access to and Utilization of Services</t>
  </si>
  <si>
    <t>Sub-Component 1. Reducing Maternal/Neo Natal Mortality</t>
  </si>
  <si>
    <t>Sub Component 2: Improving Tribal Health</t>
  </si>
  <si>
    <t>Sub Component 3. Facilitating Use of Hospitals by the poor and   the Disadvantaged</t>
  </si>
  <si>
    <t>Component II: NCD Prevention &amp; Control</t>
  </si>
  <si>
    <t>Sub-Component 1 Health Promotion</t>
  </si>
  <si>
    <t>Sub Component 2.NCD Interventions</t>
  </si>
  <si>
    <r>
      <t xml:space="preserve">Sub-Component 3. Accident Prevention and Treatment </t>
    </r>
    <r>
      <rPr>
        <i/>
        <sz val="10"/>
        <rFont val="Times New Roman"/>
        <family val="1"/>
      </rPr>
      <t>(only in Original Credit)</t>
    </r>
  </si>
  <si>
    <t>Component III: Building Capacity for Oversight and Management of Health System</t>
  </si>
  <si>
    <t>Sub Component1. Monitoring and Evaluation by Strengthening HMIS</t>
  </si>
  <si>
    <t>Sub-Component 2. Improving Quality of Care</t>
  </si>
  <si>
    <t>Sub-Component 3. Health Care Waste Management</t>
  </si>
  <si>
    <t>Sub-Component 4. Capacity building for Strategy Development and Implementation</t>
  </si>
  <si>
    <t>(i)    Strategic Planning</t>
  </si>
  <si>
    <t>(ii)   PPP Management</t>
  </si>
  <si>
    <t>(iv)  Project Management</t>
  </si>
  <si>
    <t>Component IV: Improving Effectiveness &amp; Efficiency of Public Sector to deliver essential services</t>
  </si>
  <si>
    <t>Sub-Component 1. Rationalization of secondary care facilities</t>
  </si>
  <si>
    <t>Sub-Component 2 Rationalizing of Equipment</t>
  </si>
  <si>
    <t>Sub-Component 3 Human Resource Planning &amp; Development</t>
  </si>
  <si>
    <t>Physical Contingencies</t>
  </si>
  <si>
    <t>Price Contingencies</t>
  </si>
  <si>
    <t>Grand Total</t>
  </si>
  <si>
    <t>Project Director, TNHSP</t>
  </si>
  <si>
    <t>Tamil Nadu Health Systems Project</t>
  </si>
  <si>
    <t>Interim Unaudited Financial Report for the period 1.7.2010 to 30.9.2010</t>
  </si>
  <si>
    <t xml:space="preserve">Expenditure on Prior Review Contracts </t>
  </si>
  <si>
    <t>Rs Lacs</t>
  </si>
  <si>
    <t>Contract No</t>
  </si>
  <si>
    <t>Date</t>
  </si>
  <si>
    <t>Contractors Name</t>
  </si>
  <si>
    <t>Contract value</t>
  </si>
  <si>
    <t>Expenditure during the Quarter</t>
  </si>
  <si>
    <t>Cumm. Expenditure</t>
  </si>
  <si>
    <t>37 BCM/08-09</t>
  </si>
  <si>
    <t>29-01-2099</t>
  </si>
  <si>
    <t>M/s Bharat Engineering</t>
  </si>
  <si>
    <t>Civil Works</t>
  </si>
  <si>
    <r>
      <t xml:space="preserve"> </t>
    </r>
    <r>
      <rPr>
        <sz val="10"/>
        <rFont val="Albany AMT;Arial"/>
        <family val="2"/>
      </rPr>
      <t>Construction Company (P) Ltd</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</si>
</sst>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_(* \(#,##0.00\);_(* \-??_);_(@_)"/>
    <numFmt numFmtId="165" formatCode="_-* #,##0.00_-;\-* #,##0.00_-;_-* \-??_-;_-@_-"/>
    <numFmt numFmtId="166" formatCode="_(* #,##0_);_(* \(#,##0\);_(* \-??_);_(@_)"/>
    <numFmt numFmtId="167" formatCode="0.000"/>
    <numFmt numFmtId="168" formatCode="mmmm\ d&quot;, &quot;yyyy;@"/>
  </numFmts>
  <fonts count="17">
    <font>
      <sz val="10"/>
      <name val="Arial"/>
      <family val="2"/>
    </font>
    <font>
      <b/>
      <sz val="10"/>
      <name val="Arial"/>
      <family val="2"/>
    </font>
    <font>
      <b/>
      <sz val="10"/>
      <name val="Times New Roman"/>
      <family val="1"/>
    </font>
    <font>
      <b/>
      <u val="single"/>
      <sz val="10"/>
      <name val="Times New Roman"/>
      <family val="1"/>
    </font>
    <font>
      <sz val="10"/>
      <name val="Times New Roman"/>
      <family val="1"/>
    </font>
    <font>
      <b/>
      <sz val="10"/>
      <name val="Utopia"/>
      <family val="1"/>
    </font>
    <font>
      <sz val="8"/>
      <name val="Arial"/>
      <family val="2"/>
    </font>
    <font>
      <b/>
      <i/>
      <sz val="10"/>
      <name val="Times New Roman"/>
      <family val="1"/>
    </font>
    <font>
      <sz val="12"/>
      <name val="Times New Roman"/>
      <family val="1"/>
    </font>
    <font>
      <b/>
      <sz val="12"/>
      <name val="Times New Roman"/>
      <family val="1"/>
    </font>
    <font>
      <b/>
      <sz val="11"/>
      <name val="Times New Roman"/>
      <family val="1"/>
    </font>
    <font>
      <i/>
      <sz val="10"/>
      <name val="Times New Roman"/>
      <family val="1"/>
    </font>
    <font>
      <b/>
      <sz val="11"/>
      <name val="Arial"/>
      <family val="2"/>
    </font>
    <font>
      <sz val="12"/>
      <name val="Arial"/>
      <family val="2"/>
    </font>
    <font>
      <sz val="11"/>
      <name val="Arial"/>
      <family val="2"/>
    </font>
    <font>
      <sz val="12"/>
      <name val="Thorndale AMT;Times New Roman"/>
      <family val="1"/>
    </font>
    <font>
      <sz val="10"/>
      <name val="Albany AMT;Arial"/>
      <family val="2"/>
    </font>
  </fonts>
  <fills count="2">
    <fill>
      <patternFill/>
    </fill>
    <fill>
      <patternFill patternType="gray125"/>
    </fill>
  </fills>
  <borders count="19">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style="hair">
        <color indexed="8"/>
      </left>
      <right>
        <color indexed="63"/>
      </right>
      <top style="thin">
        <color indexed="8"/>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9" fontId="0" fillId="0" borderId="0" applyFill="0" applyBorder="0" applyAlignment="0" applyProtection="0"/>
  </cellStyleXfs>
  <cellXfs count="188">
    <xf numFmtId="0" fontId="0" fillId="0" borderId="0" xfId="0" applyAlignment="1">
      <alignment/>
    </xf>
    <xf numFmtId="0" fontId="0" fillId="0" borderId="0" xfId="0" applyFont="1" applyAlignment="1">
      <alignment/>
    </xf>
    <xf numFmtId="0" fontId="0" fillId="0" borderId="0" xfId="0" applyFont="1" applyFill="1" applyAlignment="1">
      <alignment/>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horizontal="center" vertical="center"/>
    </xf>
    <xf numFmtId="0" fontId="1" fillId="0" borderId="1" xfId="0" applyFont="1" applyBorder="1" applyAlignment="1">
      <alignment horizontal="center" vertical="center" wrapText="1" shrinkToFit="1"/>
    </xf>
    <xf numFmtId="0" fontId="2" fillId="0" borderId="1" xfId="0" applyFont="1" applyBorder="1" applyAlignment="1">
      <alignment horizontal="center" vertical="center" wrapText="1"/>
    </xf>
    <xf numFmtId="0" fontId="0" fillId="0" borderId="2" xfId="0" applyFont="1" applyBorder="1" applyAlignment="1">
      <alignment vertical="center" wrapText="1" shrinkToFit="1"/>
    </xf>
    <xf numFmtId="0" fontId="1" fillId="0" borderId="3" xfId="0" applyFont="1" applyFill="1" applyBorder="1" applyAlignment="1">
      <alignment horizontal="center" vertical="center" wrapText="1" shrinkToFit="1"/>
    </xf>
    <xf numFmtId="0" fontId="1" fillId="0" borderId="4" xfId="0" applyFont="1" applyBorder="1" applyAlignment="1">
      <alignment horizontal="center" vertical="center" wrapText="1" shrinkToFit="1"/>
    </xf>
    <xf numFmtId="0" fontId="1" fillId="0" borderId="5" xfId="0" applyFont="1" applyFill="1" applyBorder="1" applyAlignment="1">
      <alignment horizontal="center" vertical="center" wrapText="1" shrinkToFit="1"/>
    </xf>
    <xf numFmtId="0" fontId="1" fillId="0" borderId="3" xfId="0" applyFont="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3" fillId="0" borderId="6" xfId="19" applyFont="1" applyBorder="1" applyAlignment="1">
      <alignment horizontal="center" vertical="top" wrapText="1"/>
      <protection/>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2" fillId="0" borderId="10" xfId="19" applyFont="1" applyBorder="1" applyAlignment="1">
      <alignment horizontal="left" vertical="top" wrapText="1"/>
      <protection/>
    </xf>
    <xf numFmtId="0" fontId="1" fillId="0" borderId="0" xfId="0" applyFont="1" applyBorder="1" applyAlignment="1">
      <alignment/>
    </xf>
    <xf numFmtId="0" fontId="1" fillId="0" borderId="11" xfId="0" applyFont="1" applyBorder="1" applyAlignment="1">
      <alignment/>
    </xf>
    <xf numFmtId="0" fontId="1" fillId="0" borderId="12" xfId="0" applyFont="1" applyBorder="1" applyAlignment="1">
      <alignment/>
    </xf>
    <xf numFmtId="0" fontId="4" fillId="0" borderId="10" xfId="19" applyFont="1" applyBorder="1" applyAlignment="1">
      <alignment vertical="top" wrapText="1"/>
      <protection/>
    </xf>
    <xf numFmtId="0" fontId="0" fillId="0" borderId="0" xfId="0" applyFont="1" applyBorder="1" applyAlignment="1">
      <alignment/>
    </xf>
    <xf numFmtId="164" fontId="0" fillId="0" borderId="11" xfId="15" applyFont="1" applyFill="1" applyBorder="1" applyAlignment="1" applyProtection="1">
      <alignment/>
      <protection/>
    </xf>
    <xf numFmtId="164" fontId="0" fillId="0" borderId="12" xfId="15" applyFont="1" applyFill="1" applyBorder="1" applyAlignment="1" applyProtection="1">
      <alignment/>
      <protection/>
    </xf>
    <xf numFmtId="164" fontId="0" fillId="0" borderId="0" xfId="15" applyFont="1" applyFill="1" applyBorder="1" applyAlignment="1" applyProtection="1">
      <alignment/>
      <protection/>
    </xf>
    <xf numFmtId="0" fontId="4" fillId="0" borderId="10" xfId="19" applyFont="1" applyBorder="1" applyAlignment="1">
      <alignment horizontal="left" vertical="top" wrapText="1" indent="2"/>
      <protection/>
    </xf>
    <xf numFmtId="0" fontId="1" fillId="0" borderId="1" xfId="0" applyFont="1" applyBorder="1" applyAlignment="1">
      <alignment horizontal="left"/>
    </xf>
    <xf numFmtId="0" fontId="1" fillId="0" borderId="13" xfId="0" applyFont="1" applyBorder="1" applyAlignment="1">
      <alignment/>
    </xf>
    <xf numFmtId="164" fontId="1" fillId="0" borderId="14" xfId="15" applyFont="1" applyFill="1" applyBorder="1" applyAlignment="1" applyProtection="1">
      <alignment/>
      <protection/>
    </xf>
    <xf numFmtId="164" fontId="1" fillId="0" borderId="15" xfId="15" applyFont="1" applyFill="1" applyBorder="1" applyAlignment="1" applyProtection="1">
      <alignment/>
      <protection/>
    </xf>
    <xf numFmtId="164" fontId="1" fillId="0" borderId="13" xfId="15" applyFont="1" applyFill="1" applyBorder="1" applyAlignment="1" applyProtection="1">
      <alignment/>
      <protection/>
    </xf>
    <xf numFmtId="0" fontId="1" fillId="0" borderId="6" xfId="0" applyFont="1" applyBorder="1" applyAlignment="1">
      <alignment/>
    </xf>
    <xf numFmtId="0" fontId="1" fillId="0" borderId="7" xfId="0" applyFont="1" applyBorder="1" applyAlignment="1">
      <alignment/>
    </xf>
    <xf numFmtId="164" fontId="0" fillId="0" borderId="8" xfId="15" applyFont="1" applyFill="1" applyBorder="1" applyAlignment="1" applyProtection="1">
      <alignment/>
      <protection/>
    </xf>
    <xf numFmtId="164" fontId="0" fillId="0" borderId="9" xfId="15" applyFont="1" applyFill="1" applyBorder="1" applyAlignment="1" applyProtection="1">
      <alignment/>
      <protection/>
    </xf>
    <xf numFmtId="164" fontId="0" fillId="0" borderId="7" xfId="15" applyFont="1" applyFill="1" applyBorder="1" applyAlignment="1" applyProtection="1">
      <alignment/>
      <protection/>
    </xf>
    <xf numFmtId="0" fontId="4" fillId="0" borderId="10" xfId="19" applyFont="1" applyBorder="1" applyAlignment="1">
      <alignment horizontal="left" vertical="top" wrapText="1"/>
      <protection/>
    </xf>
    <xf numFmtId="0" fontId="5" fillId="0" borderId="10" xfId="0" applyFont="1" applyBorder="1" applyAlignment="1">
      <alignment/>
    </xf>
    <xf numFmtId="0" fontId="5" fillId="0" borderId="2" xfId="0" applyFont="1" applyBorder="1" applyAlignment="1">
      <alignment/>
    </xf>
    <xf numFmtId="0" fontId="1" fillId="0" borderId="3" xfId="0" applyFont="1" applyBorder="1" applyAlignment="1">
      <alignment/>
    </xf>
    <xf numFmtId="164" fontId="0" fillId="0" borderId="4" xfId="15" applyFont="1" applyFill="1" applyBorder="1" applyAlignment="1" applyProtection="1">
      <alignment/>
      <protection/>
    </xf>
    <xf numFmtId="164" fontId="0" fillId="0" borderId="5" xfId="15" applyFont="1" applyFill="1" applyBorder="1" applyAlignment="1" applyProtection="1">
      <alignment/>
      <protection/>
    </xf>
    <xf numFmtId="164" fontId="0" fillId="0" borderId="3" xfId="15" applyFont="1" applyFill="1" applyBorder="1" applyAlignment="1" applyProtection="1">
      <alignment/>
      <protection/>
    </xf>
    <xf numFmtId="0" fontId="5" fillId="0" borderId="2" xfId="0" applyFont="1" applyBorder="1" applyAlignment="1">
      <alignment horizontal="center"/>
    </xf>
    <xf numFmtId="0" fontId="2" fillId="0" borderId="10" xfId="19" applyFont="1" applyBorder="1" applyAlignment="1">
      <alignment vertical="top" wrapText="1"/>
      <protection/>
    </xf>
    <xf numFmtId="0" fontId="5" fillId="0" borderId="6" xfId="0" applyFont="1" applyBorder="1" applyAlignment="1">
      <alignment/>
    </xf>
    <xf numFmtId="0" fontId="0" fillId="0" borderId="10" xfId="0" applyFont="1" applyBorder="1" applyAlignment="1">
      <alignment/>
    </xf>
    <xf numFmtId="165" fontId="0" fillId="0" borderId="0" xfId="0" applyNumberFormat="1" applyFont="1" applyAlignment="1">
      <alignment/>
    </xf>
    <xf numFmtId="164" fontId="0" fillId="0" borderId="0" xfId="0" applyNumberFormat="1" applyFont="1" applyAlignment="1">
      <alignment/>
    </xf>
    <xf numFmtId="165" fontId="0" fillId="0" borderId="0" xfId="0" applyNumberFormat="1" applyAlignment="1">
      <alignment/>
    </xf>
    <xf numFmtId="0" fontId="0" fillId="0" borderId="0" xfId="0" applyAlignment="1">
      <alignment horizontal="center"/>
    </xf>
    <xf numFmtId="0" fontId="0" fillId="0" borderId="10" xfId="0" applyFont="1" applyBorder="1" applyAlignment="1">
      <alignment vertical="center" wrapText="1" shrinkToFit="1"/>
    </xf>
    <xf numFmtId="0" fontId="1" fillId="0" borderId="10" xfId="0" applyFont="1" applyBorder="1" applyAlignment="1">
      <alignment/>
    </xf>
    <xf numFmtId="166" fontId="0" fillId="0" borderId="0" xfId="0" applyNumberFormat="1" applyFont="1" applyAlignment="1">
      <alignment/>
    </xf>
    <xf numFmtId="4" fontId="0" fillId="0" borderId="0" xfId="0" applyNumberFormat="1" applyFont="1" applyAlignment="1">
      <alignment/>
    </xf>
    <xf numFmtId="0" fontId="1" fillId="0" borderId="10" xfId="0" applyFont="1" applyBorder="1" applyAlignment="1">
      <alignment vertical="center" wrapText="1" shrinkToFit="1"/>
    </xf>
    <xf numFmtId="2" fontId="0" fillId="0" borderId="0" xfId="0" applyNumberFormat="1" applyFont="1" applyAlignment="1">
      <alignment/>
    </xf>
    <xf numFmtId="0" fontId="1" fillId="0" borderId="2" xfId="0" applyFont="1" applyBorder="1" applyAlignment="1">
      <alignment/>
    </xf>
    <xf numFmtId="164" fontId="1" fillId="0" borderId="11" xfId="15" applyFont="1" applyFill="1" applyBorder="1" applyAlignment="1" applyProtection="1">
      <alignment/>
      <protection/>
    </xf>
    <xf numFmtId="164" fontId="1" fillId="0" borderId="12" xfId="15" applyFont="1" applyFill="1" applyBorder="1" applyAlignment="1" applyProtection="1">
      <alignment/>
      <protection/>
    </xf>
    <xf numFmtId="164" fontId="1" fillId="0" borderId="0" xfId="15" applyFont="1" applyFill="1" applyBorder="1" applyAlignment="1" applyProtection="1">
      <alignment/>
      <protection/>
    </xf>
    <xf numFmtId="0" fontId="1" fillId="0" borderId="1" xfId="0" applyFont="1" applyBorder="1" applyAlignment="1">
      <alignment vertical="center" wrapText="1" shrinkToFit="1"/>
    </xf>
    <xf numFmtId="0" fontId="1" fillId="0" borderId="13" xfId="0" applyFont="1" applyBorder="1" applyAlignment="1">
      <alignment wrapText="1" shrinkToFit="1"/>
    </xf>
    <xf numFmtId="164" fontId="1" fillId="0" borderId="14" xfId="15" applyFont="1" applyFill="1" applyBorder="1" applyAlignment="1" applyProtection="1">
      <alignment horizontal="right" wrapText="1" shrinkToFit="1"/>
      <protection/>
    </xf>
    <xf numFmtId="164" fontId="1" fillId="0" borderId="15" xfId="15" applyFont="1" applyFill="1" applyBorder="1" applyAlignment="1" applyProtection="1">
      <alignment wrapText="1" shrinkToFit="1"/>
      <protection/>
    </xf>
    <xf numFmtId="164" fontId="1" fillId="0" borderId="14" xfId="15" applyFont="1" applyFill="1" applyBorder="1" applyAlignment="1" applyProtection="1">
      <alignment wrapText="1" shrinkToFit="1"/>
      <protection/>
    </xf>
    <xf numFmtId="0" fontId="1" fillId="0" borderId="2" xfId="0" applyFont="1" applyBorder="1" applyAlignment="1">
      <alignment vertical="center" wrapText="1" shrinkToFit="1"/>
    </xf>
    <xf numFmtId="0" fontId="0" fillId="0" borderId="3" xfId="0" applyFont="1" applyBorder="1" applyAlignment="1">
      <alignment/>
    </xf>
    <xf numFmtId="164" fontId="1" fillId="0" borderId="3" xfId="15" applyFont="1" applyFill="1" applyBorder="1" applyAlignment="1" applyProtection="1">
      <alignment/>
      <protection/>
    </xf>
    <xf numFmtId="0" fontId="2" fillId="0" borderId="2" xfId="19" applyFont="1" applyBorder="1" applyAlignment="1">
      <alignment vertical="top" wrapText="1"/>
      <protection/>
    </xf>
    <xf numFmtId="164" fontId="1" fillId="0" borderId="4" xfId="15" applyFont="1" applyFill="1" applyBorder="1" applyAlignment="1" applyProtection="1">
      <alignment/>
      <protection/>
    </xf>
    <xf numFmtId="164" fontId="1" fillId="0" borderId="5" xfId="15" applyFont="1" applyFill="1" applyBorder="1" applyAlignment="1" applyProtection="1">
      <alignment/>
      <protection/>
    </xf>
    <xf numFmtId="0" fontId="1" fillId="0" borderId="1" xfId="0" applyFont="1" applyBorder="1" applyAlignment="1">
      <alignment/>
    </xf>
    <xf numFmtId="0" fontId="1" fillId="0" borderId="13"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4" fillId="0" borderId="10" xfId="19" applyFont="1" applyBorder="1" applyAlignment="1">
      <alignment vertical="center" wrapText="1" shrinkToFit="1"/>
      <protection/>
    </xf>
    <xf numFmtId="0" fontId="2" fillId="0" borderId="6" xfId="19" applyFont="1" applyBorder="1" applyAlignment="1">
      <alignment vertical="center" wrapText="1" shrinkToFit="1"/>
      <protection/>
    </xf>
    <xf numFmtId="0" fontId="0" fillId="0" borderId="7" xfId="0" applyFont="1" applyBorder="1" applyAlignment="1">
      <alignment horizontal="center" vertical="center" wrapText="1" shrinkToFit="1"/>
    </xf>
    <xf numFmtId="0" fontId="2" fillId="0" borderId="2" xfId="19" applyFont="1" applyBorder="1" applyAlignment="1">
      <alignment vertical="center" wrapText="1" shrinkToFit="1"/>
      <protection/>
    </xf>
    <xf numFmtId="0" fontId="2" fillId="0" borderId="1" xfId="19" applyFont="1" applyFill="1" applyBorder="1" applyAlignment="1">
      <alignment horizontal="center"/>
      <protection/>
    </xf>
    <xf numFmtId="0" fontId="3" fillId="0" borderId="0" xfId="19" applyFont="1" applyFill="1" applyBorder="1">
      <alignment/>
      <protection/>
    </xf>
    <xf numFmtId="0" fontId="6" fillId="0" borderId="0" xfId="0" applyFont="1" applyAlignment="1">
      <alignment horizontal="center" vertical="center" wrapText="1" shrinkToFit="1"/>
    </xf>
    <xf numFmtId="0" fontId="4" fillId="0" borderId="0" xfId="19" applyFont="1" applyFill="1" applyBorder="1" applyAlignment="1">
      <alignment horizontal="left" vertical="top" wrapText="1"/>
      <protection/>
    </xf>
    <xf numFmtId="0" fontId="0" fillId="0" borderId="0" xfId="0" applyFont="1" applyFill="1" applyAlignment="1">
      <alignment/>
    </xf>
    <xf numFmtId="0" fontId="4" fillId="0" borderId="0" xfId="19" applyFont="1" applyBorder="1" applyAlignment="1">
      <alignment horizontal="left" vertical="top" wrapText="1"/>
      <protection/>
    </xf>
    <xf numFmtId="0" fontId="0" fillId="0" borderId="0" xfId="0" applyFont="1" applyAlignment="1">
      <alignment/>
    </xf>
    <xf numFmtId="0" fontId="0" fillId="0" borderId="0" xfId="0" applyFont="1" applyBorder="1" applyAlignment="1">
      <alignment horizontal="center" vertical="center" shrinkToFit="1"/>
    </xf>
    <xf numFmtId="0" fontId="0" fillId="0" borderId="0" xfId="0" applyFont="1" applyAlignment="1">
      <alignment horizontal="center"/>
    </xf>
    <xf numFmtId="167" fontId="0" fillId="0" borderId="0" xfId="0" applyNumberFormat="1" applyFont="1" applyAlignment="1">
      <alignment/>
    </xf>
    <xf numFmtId="0" fontId="1" fillId="0" borderId="0" xfId="0" applyFont="1" applyAlignment="1">
      <alignment horizontal="center"/>
    </xf>
    <xf numFmtId="2" fontId="0" fillId="0" borderId="0" xfId="0" applyNumberFormat="1" applyAlignment="1">
      <alignment/>
    </xf>
    <xf numFmtId="0" fontId="8" fillId="0" borderId="0" xfId="0" applyFont="1" applyAlignment="1">
      <alignment horizontal="center"/>
    </xf>
    <xf numFmtId="0" fontId="9" fillId="0" borderId="0" xfId="0" applyFont="1" applyFill="1" applyBorder="1" applyAlignment="1">
      <alignment horizontal="center" vertical="top" wrapText="1"/>
    </xf>
    <xf numFmtId="0" fontId="9" fillId="0" borderId="0" xfId="0" applyFont="1" applyBorder="1" applyAlignment="1">
      <alignment horizontal="center"/>
    </xf>
    <xf numFmtId="0" fontId="8" fillId="0" borderId="9" xfId="0" applyFont="1" applyBorder="1" applyAlignment="1">
      <alignment horizontal="center"/>
    </xf>
    <xf numFmtId="0" fontId="8" fillId="0" borderId="12" xfId="0" applyFont="1" applyBorder="1" applyAlignment="1">
      <alignment horizontal="center"/>
    </xf>
    <xf numFmtId="0" fontId="10" fillId="0" borderId="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horizontal="center"/>
    </xf>
    <xf numFmtId="0" fontId="4" fillId="0" borderId="1" xfId="0" applyFont="1" applyBorder="1" applyAlignment="1">
      <alignment vertical="top"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2" fillId="0" borderId="1"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8" xfId="0" applyFont="1" applyBorder="1" applyAlignment="1">
      <alignment horizontal="center" vertical="center" wrapText="1" shrinkToFit="1"/>
    </xf>
    <xf numFmtId="0" fontId="4" fillId="0" borderId="6" xfId="0" applyFont="1" applyBorder="1" applyAlignment="1">
      <alignment horizontal="center" vertical="top" wrapText="1"/>
    </xf>
    <xf numFmtId="0" fontId="2" fillId="0" borderId="6" xfId="0" applyFont="1" applyBorder="1" applyAlignment="1">
      <alignment vertical="top" wrapText="1"/>
    </xf>
    <xf numFmtId="164" fontId="2" fillId="0" borderId="0" xfId="15" applyFont="1" applyFill="1" applyBorder="1" applyAlignment="1" applyProtection="1">
      <alignment vertical="top" wrapText="1"/>
      <protection/>
    </xf>
    <xf numFmtId="164" fontId="1" fillId="0" borderId="8" xfId="15" applyFont="1" applyFill="1" applyBorder="1" applyAlignment="1" applyProtection="1">
      <alignment vertical="top"/>
      <protection/>
    </xf>
    <xf numFmtId="0" fontId="4" fillId="0" borderId="10" xfId="0" applyFont="1" applyBorder="1" applyAlignment="1">
      <alignment horizontal="center" vertical="top" wrapText="1"/>
    </xf>
    <xf numFmtId="0" fontId="4" fillId="0" borderId="10" xfId="0" applyFont="1" applyBorder="1" applyAlignment="1">
      <alignment vertical="top" wrapText="1"/>
    </xf>
    <xf numFmtId="164" fontId="4" fillId="0" borderId="0" xfId="15" applyFont="1" applyFill="1" applyBorder="1" applyAlignment="1" applyProtection="1">
      <alignment vertical="top" wrapText="1"/>
      <protection/>
    </xf>
    <xf numFmtId="164" fontId="0" fillId="0" borderId="16" xfId="15" applyFill="1" applyBorder="1" applyAlignment="1" applyProtection="1">
      <alignment vertical="top"/>
      <protection/>
    </xf>
    <xf numFmtId="164" fontId="0" fillId="0" borderId="10" xfId="15" applyFill="1" applyBorder="1" applyAlignment="1" applyProtection="1">
      <alignment vertical="top"/>
      <protection/>
    </xf>
    <xf numFmtId="164" fontId="0" fillId="0" borderId="11" xfId="15" applyFill="1" applyBorder="1" applyAlignment="1" applyProtection="1">
      <alignment/>
      <protection/>
    </xf>
    <xf numFmtId="0" fontId="4" fillId="0" borderId="2" xfId="0" applyFont="1" applyBorder="1" applyAlignment="1">
      <alignment horizontal="center" vertical="top" wrapText="1"/>
    </xf>
    <xf numFmtId="164" fontId="0" fillId="0" borderId="17" xfId="15" applyFill="1" applyBorder="1" applyAlignment="1" applyProtection="1">
      <alignment vertical="top"/>
      <protection/>
    </xf>
    <xf numFmtId="164" fontId="0" fillId="0" borderId="2" xfId="15" applyFill="1" applyBorder="1" applyAlignment="1" applyProtection="1">
      <alignment vertical="top"/>
      <protection/>
    </xf>
    <xf numFmtId="164" fontId="0" fillId="0" borderId="4" xfId="15" applyFill="1" applyBorder="1" applyAlignment="1" applyProtection="1">
      <alignment/>
      <protection/>
    </xf>
    <xf numFmtId="164" fontId="1" fillId="0" borderId="18" xfId="15" applyFont="1" applyFill="1" applyBorder="1" applyAlignment="1" applyProtection="1">
      <alignment vertical="top"/>
      <protection/>
    </xf>
    <xf numFmtId="0" fontId="2" fillId="0" borderId="10" xfId="0" applyFont="1" applyBorder="1" applyAlignment="1">
      <alignment vertical="top" wrapText="1"/>
    </xf>
    <xf numFmtId="0" fontId="10" fillId="0" borderId="10" xfId="0" applyFont="1" applyBorder="1" applyAlignment="1">
      <alignment vertical="top" wrapText="1"/>
    </xf>
    <xf numFmtId="164" fontId="0" fillId="0" borderId="12" xfId="15" applyFill="1" applyBorder="1" applyAlignment="1" applyProtection="1">
      <alignment vertical="top"/>
      <protection/>
    </xf>
    <xf numFmtId="0" fontId="2" fillId="0" borderId="10" xfId="0" applyFont="1" applyBorder="1" applyAlignment="1">
      <alignment horizontal="center" vertical="top" wrapText="1"/>
    </xf>
    <xf numFmtId="0" fontId="4" fillId="0" borderId="10" xfId="0" applyFont="1" applyBorder="1" applyAlignment="1">
      <alignment horizontal="left" vertical="top" wrapText="1" indent="4"/>
    </xf>
    <xf numFmtId="0" fontId="2" fillId="0" borderId="9" xfId="0" applyFont="1" applyBorder="1" applyAlignment="1">
      <alignment horizontal="center" vertical="top" wrapText="1"/>
    </xf>
    <xf numFmtId="0" fontId="2" fillId="0" borderId="12" xfId="0" applyFont="1" applyBorder="1" applyAlignment="1">
      <alignment horizontal="center" vertical="top" wrapText="1"/>
    </xf>
    <xf numFmtId="0" fontId="4" fillId="0" borderId="12" xfId="0" applyFont="1" applyBorder="1" applyAlignment="1">
      <alignment horizontal="center"/>
    </xf>
    <xf numFmtId="0" fontId="2" fillId="0" borderId="15" xfId="0" applyFont="1" applyBorder="1" applyAlignment="1">
      <alignment horizontal="center"/>
    </xf>
    <xf numFmtId="0" fontId="2" fillId="0" borderId="1" xfId="0" applyFont="1" applyBorder="1" applyAlignment="1">
      <alignment horizontal="center" vertical="top" wrapText="1"/>
    </xf>
    <xf numFmtId="0" fontId="4" fillId="0" borderId="10" xfId="0" applyFont="1" applyBorder="1" applyAlignment="1">
      <alignment horizontal="left" vertical="center" wrapText="1"/>
    </xf>
    <xf numFmtId="164" fontId="4" fillId="0" borderId="0" xfId="15" applyFont="1" applyFill="1" applyBorder="1" applyAlignment="1" applyProtection="1">
      <alignment vertical="center" wrapText="1"/>
      <protection/>
    </xf>
    <xf numFmtId="164" fontId="0" fillId="0" borderId="12" xfId="15" applyFill="1" applyBorder="1" applyAlignment="1" applyProtection="1">
      <alignment vertical="center" wrapText="1"/>
      <protection/>
    </xf>
    <xf numFmtId="164" fontId="0" fillId="0" borderId="10" xfId="15" applyFill="1" applyBorder="1" applyAlignment="1" applyProtection="1">
      <alignment vertical="center" wrapText="1"/>
      <protection/>
    </xf>
    <xf numFmtId="164" fontId="0" fillId="0" borderId="11" xfId="15" applyFill="1" applyBorder="1" applyAlignment="1" applyProtection="1">
      <alignment vertical="center" wrapText="1"/>
      <protection/>
    </xf>
    <xf numFmtId="0" fontId="12" fillId="0" borderId="15" xfId="0" applyFont="1" applyBorder="1" applyAlignment="1">
      <alignment horizontal="center" vertical="top" wrapText="1"/>
    </xf>
    <xf numFmtId="0" fontId="10" fillId="0" borderId="1" xfId="0" applyFont="1" applyBorder="1" applyAlignment="1">
      <alignment horizontal="left" vertical="center" wrapText="1"/>
    </xf>
    <xf numFmtId="164" fontId="10" fillId="0" borderId="0" xfId="15" applyFont="1" applyFill="1" applyBorder="1" applyAlignment="1" applyProtection="1">
      <alignment vertical="center" wrapText="1"/>
      <protection/>
    </xf>
    <xf numFmtId="164" fontId="1" fillId="0" borderId="15" xfId="15" applyFont="1" applyFill="1" applyBorder="1" applyAlignment="1" applyProtection="1">
      <alignment vertical="center" wrapText="1"/>
      <protection/>
    </xf>
    <xf numFmtId="164" fontId="1" fillId="0" borderId="1" xfId="15" applyFont="1" applyFill="1" applyBorder="1" applyAlignment="1" applyProtection="1">
      <alignment vertical="center" wrapText="1"/>
      <protection/>
    </xf>
    <xf numFmtId="164" fontId="1" fillId="0" borderId="14" xfId="15" applyFont="1" applyFill="1" applyBorder="1" applyAlignment="1" applyProtection="1">
      <alignment vertical="center" wrapText="1"/>
      <protection/>
    </xf>
    <xf numFmtId="0" fontId="12" fillId="0" borderId="0" xfId="0" applyFont="1" applyAlignment="1">
      <alignment vertical="top" wrapText="1"/>
    </xf>
    <xf numFmtId="0" fontId="0" fillId="0" borderId="0" xfId="0" applyBorder="1" applyAlignment="1">
      <alignment horizontal="center" vertical="center"/>
    </xf>
    <xf numFmtId="0" fontId="0" fillId="0" borderId="0" xfId="0" applyNumberFormat="1" applyAlignment="1">
      <alignment/>
    </xf>
    <xf numFmtId="0" fontId="2" fillId="0" borderId="0" xfId="0" applyFont="1" applyAlignment="1">
      <alignment/>
    </xf>
    <xf numFmtId="0" fontId="2" fillId="0" borderId="15"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center" vertical="top" wrapText="1"/>
    </xf>
    <xf numFmtId="0" fontId="14" fillId="0" borderId="0" xfId="0" applyFont="1" applyAlignment="1">
      <alignment/>
    </xf>
    <xf numFmtId="0" fontId="4" fillId="0" borderId="1" xfId="0" applyFont="1" applyBorder="1" applyAlignment="1">
      <alignment/>
    </xf>
    <xf numFmtId="0" fontId="4" fillId="0" borderId="1" xfId="0" applyFont="1" applyBorder="1" applyAlignment="1">
      <alignment wrapText="1"/>
    </xf>
    <xf numFmtId="168" fontId="4" fillId="0" borderId="1" xfId="0" applyNumberFormat="1" applyFont="1" applyBorder="1" applyAlignment="1">
      <alignment/>
    </xf>
    <xf numFmtId="0" fontId="15" fillId="0" borderId="0" xfId="0" applyFont="1" applyAlignment="1">
      <alignment horizontal="center"/>
    </xf>
    <xf numFmtId="2" fontId="4" fillId="0" borderId="1" xfId="0" applyNumberFormat="1" applyFont="1" applyBorder="1" applyAlignment="1">
      <alignment/>
    </xf>
    <xf numFmtId="0" fontId="4" fillId="0" borderId="1" xfId="0" applyFont="1" applyBorder="1" applyAlignment="1">
      <alignment horizontal="right"/>
    </xf>
    <xf numFmtId="0" fontId="2" fillId="0" borderId="14" xfId="0" applyFont="1" applyBorder="1" applyAlignment="1">
      <alignment horizontal="left" wrapText="1"/>
    </xf>
    <xf numFmtId="0" fontId="2" fillId="0" borderId="1" xfId="0" applyFont="1" applyBorder="1" applyAlignment="1">
      <alignment/>
    </xf>
    <xf numFmtId="0" fontId="1" fillId="0" borderId="14"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shrinkToFit="1"/>
    </xf>
    <xf numFmtId="0" fontId="4" fillId="0" borderId="0" xfId="19" applyFont="1" applyFill="1" applyBorder="1" applyAlignment="1">
      <alignment horizontal="left" vertical="top" wrapText="1"/>
      <protection/>
    </xf>
    <xf numFmtId="0" fontId="4" fillId="0" borderId="0" xfId="19" applyFont="1" applyFill="1" applyBorder="1" applyAlignment="1">
      <alignment horizontal="left" vertical="center" wrapText="1" shrinkToFit="1"/>
      <protection/>
    </xf>
    <xf numFmtId="0" fontId="4" fillId="0" borderId="0" xfId="19" applyFont="1" applyFill="1" applyBorder="1" applyAlignment="1">
      <alignment horizontal="left" vertical="center" wrapText="1"/>
      <protection/>
    </xf>
    <xf numFmtId="164" fontId="1" fillId="0" borderId="2" xfId="15" applyFont="1" applyFill="1" applyBorder="1" applyAlignment="1" applyProtection="1">
      <alignment horizontal="center" wrapText="1"/>
      <protection/>
    </xf>
    <xf numFmtId="166" fontId="1" fillId="0" borderId="1" xfId="15" applyNumberFormat="1" applyFont="1" applyFill="1" applyBorder="1" applyAlignment="1" applyProtection="1">
      <alignment horizontal="center" wrapText="1"/>
      <protection/>
    </xf>
    <xf numFmtId="164" fontId="1" fillId="0" borderId="1" xfId="15" applyFont="1" applyFill="1" applyBorder="1" applyAlignment="1" applyProtection="1">
      <alignment horizontal="center" wrapText="1"/>
      <protection/>
    </xf>
    <xf numFmtId="164" fontId="1" fillId="0" borderId="1" xfId="15" applyFont="1" applyFill="1" applyBorder="1" applyAlignment="1" applyProtection="1">
      <alignment horizontal="center" vertical="center" wrapText="1"/>
      <protection/>
    </xf>
    <xf numFmtId="166" fontId="1" fillId="0" borderId="1" xfId="15" applyNumberFormat="1" applyFont="1" applyFill="1" applyBorder="1" applyAlignment="1" applyProtection="1">
      <alignment horizontal="center" vertical="center" wrapText="1"/>
      <protection/>
    </xf>
    <xf numFmtId="164" fontId="0" fillId="0" borderId="1" xfId="15" applyNumberFormat="1" applyFont="1" applyFill="1" applyBorder="1" applyAlignment="1" applyProtection="1">
      <alignment horizontal="center" vertical="center" wrapText="1" shrinkToFit="1"/>
      <protection/>
    </xf>
    <xf numFmtId="166" fontId="0" fillId="0" borderId="1" xfId="15" applyNumberFormat="1" applyFont="1" applyFill="1" applyBorder="1" applyAlignment="1" applyProtection="1">
      <alignment horizontal="center" vertical="center" wrapText="1" shrinkToFit="1"/>
      <protection/>
    </xf>
    <xf numFmtId="0" fontId="1" fillId="0" borderId="1" xfId="0" applyFont="1" applyBorder="1" applyAlignment="1">
      <alignment horizontal="center" vertical="center" wrapText="1" shrinkToFit="1"/>
    </xf>
    <xf numFmtId="164" fontId="0" fillId="0" borderId="1" xfId="15" applyFont="1" applyFill="1" applyBorder="1" applyAlignment="1" applyProtection="1">
      <alignment horizontal="center" vertical="center" wrapText="1" shrinkToFit="1"/>
      <protection/>
    </xf>
    <xf numFmtId="0" fontId="1" fillId="0" borderId="1" xfId="0" applyFont="1" applyBorder="1" applyAlignment="1">
      <alignment horizontal="center" wrapText="1"/>
    </xf>
    <xf numFmtId="0" fontId="2" fillId="0" borderId="1" xfId="19" applyFont="1" applyFill="1" applyBorder="1" applyAlignment="1">
      <alignment horizontal="center" vertical="top" wrapText="1"/>
      <protection/>
    </xf>
    <xf numFmtId="0" fontId="1" fillId="0" borderId="1" xfId="0" applyFont="1" applyBorder="1" applyAlignment="1">
      <alignment horizontal="right" vertical="center"/>
    </xf>
    <xf numFmtId="0" fontId="2" fillId="0" borderId="1" xfId="0" applyFont="1" applyBorder="1" applyAlignment="1">
      <alignment horizontal="center" vertical="center" wrapText="1"/>
    </xf>
    <xf numFmtId="0" fontId="0" fillId="0" borderId="0" xfId="0" applyBorder="1" applyAlignment="1">
      <alignment horizontal="center" vertical="center"/>
    </xf>
    <xf numFmtId="0" fontId="13" fillId="0" borderId="0" xfId="0" applyFont="1" applyBorder="1" applyAlignment="1">
      <alignment horizontal="center" vertical="center"/>
    </xf>
    <xf numFmtId="0" fontId="9" fillId="0" borderId="0" xfId="0" applyFont="1" applyBorder="1" applyAlignment="1">
      <alignment horizontal="center" vertical="center"/>
    </xf>
    <xf numFmtId="0" fontId="9" fillId="0" borderId="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0" borderId="1" xfId="0" applyFont="1" applyBorder="1" applyAlignment="1">
      <alignment horizontal="left" wrapText="1"/>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17"/>
  <sheetViews>
    <sheetView workbookViewId="0" topLeftCell="A25">
      <selection activeCell="K42" sqref="K42"/>
    </sheetView>
  </sheetViews>
  <sheetFormatPr defaultColWidth="9.140625" defaultRowHeight="12.75"/>
  <cols>
    <col min="1" max="1" width="5.140625" style="1" customWidth="1"/>
    <col min="2" max="2" width="37.140625" style="1" customWidth="1"/>
    <col min="3" max="3" width="9.140625" style="1" customWidth="1"/>
    <col min="4" max="4" width="10.28125" style="1" customWidth="1"/>
    <col min="5" max="5" width="1.7109375" style="1" customWidth="1"/>
    <col min="6" max="6" width="11.28125" style="1" customWidth="1"/>
    <col min="7" max="7" width="1.8515625" style="1" customWidth="1"/>
    <col min="8" max="8" width="10.140625" style="1" customWidth="1"/>
    <col min="9" max="9" width="1.421875" style="1" customWidth="1"/>
    <col min="10" max="10" width="4.8515625" style="1" customWidth="1"/>
    <col min="11" max="11" width="12.57421875" style="1" customWidth="1"/>
    <col min="12" max="14" width="11.28125" style="1" customWidth="1"/>
    <col min="15" max="15" width="12.28125" style="1" customWidth="1"/>
    <col min="16" max="16384" width="12.57421875" style="1" customWidth="1"/>
  </cols>
  <sheetData>
    <row r="1" spans="1:9" ht="12.75">
      <c r="A1" s="2"/>
      <c r="B1" s="3" t="s">
        <v>0</v>
      </c>
      <c r="C1" s="1" t="s">
        <v>1</v>
      </c>
      <c r="F1" s="4"/>
      <c r="H1" s="3" t="s">
        <v>2</v>
      </c>
      <c r="I1"/>
    </row>
    <row r="2" spans="1:9" ht="12.75">
      <c r="A2" s="5"/>
      <c r="B2" s="179" t="s">
        <v>3</v>
      </c>
      <c r="C2" s="179"/>
      <c r="D2" s="179"/>
      <c r="E2" s="179"/>
      <c r="F2" s="179"/>
      <c r="G2" s="179"/>
      <c r="H2" s="179"/>
      <c r="I2" s="179"/>
    </row>
    <row r="3" spans="1:9" ht="12.75">
      <c r="A3" s="5"/>
      <c r="B3" s="179" t="s">
        <v>4</v>
      </c>
      <c r="C3" s="179"/>
      <c r="D3" s="179"/>
      <c r="E3" s="179"/>
      <c r="F3" s="179"/>
      <c r="G3" s="179"/>
      <c r="H3" s="179"/>
      <c r="I3" s="179"/>
    </row>
    <row r="4" spans="2:9" ht="12.75">
      <c r="B4" s="180" t="s">
        <v>5</v>
      </c>
      <c r="C4" s="180"/>
      <c r="D4" s="180"/>
      <c r="E4" s="180"/>
      <c r="F4" s="180"/>
      <c r="G4" s="180"/>
      <c r="H4" s="180"/>
      <c r="I4" s="180"/>
    </row>
    <row r="5" spans="2:9" ht="56.25" customHeight="1">
      <c r="B5" s="6" t="s">
        <v>6</v>
      </c>
      <c r="C5" s="161" t="s">
        <v>7</v>
      </c>
      <c r="D5" s="161"/>
      <c r="E5" s="181" t="s">
        <v>8</v>
      </c>
      <c r="F5" s="181"/>
      <c r="G5" s="176" t="s">
        <v>9</v>
      </c>
      <c r="H5" s="176"/>
      <c r="I5" s="176"/>
    </row>
    <row r="6" spans="2:9" ht="12.75">
      <c r="B6" s="8"/>
      <c r="C6" s="9"/>
      <c r="D6" s="10" t="s">
        <v>10</v>
      </c>
      <c r="E6" s="11"/>
      <c r="F6" s="10" t="s">
        <v>10</v>
      </c>
      <c r="G6" s="11"/>
      <c r="H6" s="12" t="s">
        <v>10</v>
      </c>
      <c r="I6" s="13"/>
    </row>
    <row r="7" spans="2:9" ht="12.75">
      <c r="B7" s="14" t="s">
        <v>11</v>
      </c>
      <c r="C7" s="15"/>
      <c r="D7" s="16"/>
      <c r="E7" s="17"/>
      <c r="F7" s="16"/>
      <c r="G7" s="17"/>
      <c r="H7" s="15"/>
      <c r="I7" s="16"/>
    </row>
    <row r="8" spans="2:9" ht="12.75">
      <c r="B8" s="18" t="s">
        <v>12</v>
      </c>
      <c r="C8" s="19"/>
      <c r="D8" s="20"/>
      <c r="E8" s="21"/>
      <c r="F8" s="20"/>
      <c r="G8" s="21"/>
      <c r="H8" s="19"/>
      <c r="I8" s="20"/>
    </row>
    <row r="9" spans="2:9" ht="12.75">
      <c r="B9" s="22" t="s">
        <v>13</v>
      </c>
      <c r="C9" s="23"/>
      <c r="D9" s="24">
        <v>166.79</v>
      </c>
      <c r="E9" s="25"/>
      <c r="F9" s="24">
        <v>837.36</v>
      </c>
      <c r="G9" s="25"/>
      <c r="H9" s="26"/>
      <c r="I9" s="24"/>
    </row>
    <row r="10" spans="2:9" ht="12.75">
      <c r="B10" s="22" t="s">
        <v>14</v>
      </c>
      <c r="C10" s="23"/>
      <c r="D10" s="24">
        <v>0</v>
      </c>
      <c r="E10" s="25"/>
      <c r="F10" s="24">
        <f>D10</f>
        <v>0</v>
      </c>
      <c r="G10" s="25"/>
      <c r="H10" s="26"/>
      <c r="I10" s="24"/>
    </row>
    <row r="11" spans="2:9" ht="12.75">
      <c r="B11" s="27" t="s">
        <v>15</v>
      </c>
      <c r="C11" s="23"/>
      <c r="D11" s="24">
        <v>4130.03</v>
      </c>
      <c r="E11" s="25"/>
      <c r="F11" s="24">
        <v>5264.47</v>
      </c>
      <c r="G11" s="25"/>
      <c r="H11" s="26"/>
      <c r="I11" s="24"/>
    </row>
    <row r="12" spans="2:9" ht="12.75">
      <c r="B12" s="27" t="s">
        <v>16</v>
      </c>
      <c r="C12" s="23"/>
      <c r="D12" s="24">
        <v>0</v>
      </c>
      <c r="E12" s="25"/>
      <c r="F12" s="24">
        <f>D12</f>
        <v>0</v>
      </c>
      <c r="G12" s="25"/>
      <c r="H12" s="26"/>
      <c r="I12" s="24"/>
    </row>
    <row r="13" spans="2:9" ht="12.75">
      <c r="B13" s="27" t="s">
        <v>17</v>
      </c>
      <c r="C13" s="23"/>
      <c r="D13" s="24">
        <v>504.13</v>
      </c>
      <c r="E13" s="25"/>
      <c r="F13" s="24">
        <v>176.46</v>
      </c>
      <c r="G13" s="25"/>
      <c r="H13" s="26"/>
      <c r="I13" s="24"/>
    </row>
    <row r="14" spans="2:9" s="3" customFormat="1" ht="12.75">
      <c r="B14" s="28" t="s">
        <v>18</v>
      </c>
      <c r="C14" s="29"/>
      <c r="D14" s="30">
        <f>SUM(D9:D13)</f>
        <v>4800.95</v>
      </c>
      <c r="E14" s="31"/>
      <c r="F14" s="30">
        <f>SUM(F9:F13)</f>
        <v>6278.29</v>
      </c>
      <c r="G14" s="31"/>
      <c r="H14" s="32"/>
      <c r="I14" s="30"/>
    </row>
    <row r="15" spans="2:9" ht="12.75">
      <c r="B15" s="33" t="s">
        <v>19</v>
      </c>
      <c r="C15" s="34"/>
      <c r="D15" s="35"/>
      <c r="E15" s="36"/>
      <c r="F15" s="35">
        <f>D15</f>
        <v>0</v>
      </c>
      <c r="G15" s="36"/>
      <c r="H15" s="37"/>
      <c r="I15" s="35"/>
    </row>
    <row r="16" spans="2:9" ht="12.75">
      <c r="B16" s="22" t="s">
        <v>20</v>
      </c>
      <c r="C16" s="23"/>
      <c r="D16" s="24">
        <v>38.21</v>
      </c>
      <c r="E16" s="25"/>
      <c r="F16" s="24">
        <f>36.93+D16</f>
        <v>75.14</v>
      </c>
      <c r="G16" s="25"/>
      <c r="H16" s="26">
        <f>27278.11+F16</f>
        <v>27353.25</v>
      </c>
      <c r="I16" s="24"/>
    </row>
    <row r="17" spans="2:9" ht="12.75">
      <c r="B17" s="22" t="s">
        <v>21</v>
      </c>
      <c r="C17" s="23"/>
      <c r="D17" s="24"/>
      <c r="E17" s="25"/>
      <c r="F17" s="24">
        <f>D17</f>
        <v>0</v>
      </c>
      <c r="G17" s="25"/>
      <c r="H17" s="26">
        <v>16813.95</v>
      </c>
      <c r="I17" s="24"/>
    </row>
    <row r="18" spans="2:9" ht="12.75">
      <c r="B18" s="38" t="s">
        <v>22</v>
      </c>
      <c r="C18" s="23"/>
      <c r="D18" s="24">
        <v>0</v>
      </c>
      <c r="E18" s="25"/>
      <c r="F18" s="24">
        <f>D18</f>
        <v>0</v>
      </c>
      <c r="G18" s="25"/>
      <c r="H18" s="26">
        <v>0</v>
      </c>
      <c r="I18" s="24"/>
    </row>
    <row r="19" spans="2:9" ht="12.75">
      <c r="B19" s="22" t="s">
        <v>23</v>
      </c>
      <c r="C19" s="23"/>
      <c r="D19" s="24">
        <v>600.46</v>
      </c>
      <c r="E19" s="25"/>
      <c r="F19" s="24">
        <f>D19</f>
        <v>600.46</v>
      </c>
      <c r="G19" s="25"/>
      <c r="H19" s="26">
        <f>3172+F19</f>
        <v>3772.46</v>
      </c>
      <c r="I19" s="24"/>
    </row>
    <row r="20" spans="2:9" ht="12.75">
      <c r="B20" s="22" t="s">
        <v>24</v>
      </c>
      <c r="C20" s="23"/>
      <c r="D20" s="24">
        <v>1060.71</v>
      </c>
      <c r="E20" s="25"/>
      <c r="F20" s="24">
        <f>1410.94+D20</f>
        <v>2471.65</v>
      </c>
      <c r="G20" s="25"/>
      <c r="H20" s="26">
        <f>8290.34+F20</f>
        <v>10761.99</v>
      </c>
      <c r="I20" s="24"/>
    </row>
    <row r="21" spans="2:9" ht="12.75">
      <c r="B21" s="39" t="s">
        <v>25</v>
      </c>
      <c r="C21" s="23"/>
      <c r="D21" s="24">
        <v>0</v>
      </c>
      <c r="E21" s="25"/>
      <c r="F21" s="24">
        <f>D21</f>
        <v>0</v>
      </c>
      <c r="G21" s="25"/>
      <c r="H21" s="26">
        <v>0</v>
      </c>
      <c r="I21" s="24"/>
    </row>
    <row r="22" spans="2:9" ht="12.75">
      <c r="B22" s="22" t="s">
        <v>26</v>
      </c>
      <c r="C22" s="23"/>
      <c r="D22" s="24">
        <v>5.53</v>
      </c>
      <c r="E22" s="25"/>
      <c r="F22" s="24">
        <f>D22</f>
        <v>5.53</v>
      </c>
      <c r="G22" s="25"/>
      <c r="H22" s="26">
        <f>11.75+F22</f>
        <v>17.28</v>
      </c>
      <c r="I22" s="24"/>
    </row>
    <row r="23" spans="2:9" ht="12.75">
      <c r="B23" s="22" t="s">
        <v>27</v>
      </c>
      <c r="C23" s="23"/>
      <c r="D23" s="24"/>
      <c r="E23" s="25"/>
      <c r="F23" s="24">
        <v>54</v>
      </c>
      <c r="G23" s="25"/>
      <c r="H23" s="26">
        <f>1.47+F23</f>
        <v>55.47</v>
      </c>
      <c r="I23" s="24"/>
    </row>
    <row r="24" spans="2:9" ht="12.75">
      <c r="B24" s="40" t="s">
        <v>28</v>
      </c>
      <c r="C24" s="41"/>
      <c r="D24" s="42">
        <f>SUM(D16:D23)</f>
        <v>1704.91</v>
      </c>
      <c r="E24" s="43"/>
      <c r="F24" s="42">
        <f>SUM(F15:F23)</f>
        <v>3206.78</v>
      </c>
      <c r="G24" s="43"/>
      <c r="H24" s="44">
        <f>SUM(H16:H23)</f>
        <v>58774.399999999994</v>
      </c>
      <c r="I24" s="42"/>
    </row>
    <row r="25" spans="2:9" ht="12.75">
      <c r="B25" s="45" t="s">
        <v>29</v>
      </c>
      <c r="C25" s="29"/>
      <c r="D25" s="30">
        <f>D14+D24</f>
        <v>6505.86</v>
      </c>
      <c r="E25" s="30"/>
      <c r="F25" s="30">
        <f>F14+F24</f>
        <v>9485.07</v>
      </c>
      <c r="G25" s="31"/>
      <c r="H25" s="32">
        <f>H24</f>
        <v>58774.399999999994</v>
      </c>
      <c r="I25" s="30"/>
    </row>
    <row r="26" spans="2:9" ht="12.75">
      <c r="B26" s="46" t="s">
        <v>30</v>
      </c>
      <c r="C26" s="23"/>
      <c r="D26" s="24"/>
      <c r="E26" s="25"/>
      <c r="F26" s="24"/>
      <c r="G26" s="25"/>
      <c r="H26" s="26"/>
      <c r="I26" s="24"/>
    </row>
    <row r="27" spans="2:9" ht="12.75">
      <c r="B27" s="47" t="s">
        <v>31</v>
      </c>
      <c r="C27" s="34"/>
      <c r="D27" s="35"/>
      <c r="E27" s="36"/>
      <c r="F27" s="35"/>
      <c r="G27" s="36"/>
      <c r="H27" s="37"/>
      <c r="I27" s="35"/>
    </row>
    <row r="28" spans="2:9" ht="12.75">
      <c r="B28" s="48" t="s">
        <v>32</v>
      </c>
      <c r="C28" s="23"/>
      <c r="D28" s="24"/>
      <c r="E28" s="25"/>
      <c r="F28" s="24"/>
      <c r="G28" s="25"/>
      <c r="H28" s="26"/>
      <c r="I28" s="24"/>
    </row>
    <row r="29" spans="2:12" ht="12.75">
      <c r="B29" s="48" t="s">
        <v>33</v>
      </c>
      <c r="C29" s="23"/>
      <c r="D29" s="24">
        <v>38.21</v>
      </c>
      <c r="E29" s="25"/>
      <c r="F29" s="24">
        <f>36.93+D29</f>
        <v>75.14</v>
      </c>
      <c r="G29" s="25"/>
      <c r="H29" s="49">
        <f>26256.81+F29</f>
        <v>26331.95</v>
      </c>
      <c r="I29" s="24"/>
      <c r="K29"/>
      <c r="L29" s="50"/>
    </row>
    <row r="30" spans="2:16" ht="12.75">
      <c r="B30" s="48" t="s">
        <v>34</v>
      </c>
      <c r="C30" s="23"/>
      <c r="D30" s="24"/>
      <c r="E30" s="25"/>
      <c r="F30" s="24"/>
      <c r="G30" s="25"/>
      <c r="H30"/>
      <c r="I30" s="24"/>
      <c r="K30"/>
      <c r="P30" s="49"/>
    </row>
    <row r="31" spans="2:16" ht="12.75">
      <c r="B31" s="22" t="s">
        <v>35</v>
      </c>
      <c r="C31" s="23"/>
      <c r="D31" s="24">
        <v>370.98</v>
      </c>
      <c r="E31" s="25"/>
      <c r="F31" s="24">
        <f>203.95+D31</f>
        <v>574.9300000000001</v>
      </c>
      <c r="G31" s="25"/>
      <c r="H31" s="49">
        <f>10839.61+F31</f>
        <v>11414.54</v>
      </c>
      <c r="I31" s="24"/>
      <c r="K31" s="51"/>
      <c r="M31" s="50"/>
      <c r="P31" s="49"/>
    </row>
    <row r="32" spans="2:16" ht="12.75">
      <c r="B32" s="22" t="s">
        <v>36</v>
      </c>
      <c r="C32" s="23"/>
      <c r="D32" s="24"/>
      <c r="E32" s="25"/>
      <c r="F32" s="24"/>
      <c r="G32" s="25"/>
      <c r="H32" s="49">
        <f>14.24+F32</f>
        <v>14.24</v>
      </c>
      <c r="I32" s="24"/>
      <c r="K32" s="51"/>
      <c r="M32" s="50"/>
      <c r="P32" s="49"/>
    </row>
    <row r="33" spans="2:16" ht="12.75">
      <c r="B33" s="22" t="s">
        <v>37</v>
      </c>
      <c r="C33" s="23"/>
      <c r="D33" s="24"/>
      <c r="E33" s="25"/>
      <c r="F33" s="24"/>
      <c r="G33" s="25"/>
      <c r="H33" s="49">
        <f>223.25+F33</f>
        <v>223.25</v>
      </c>
      <c r="I33" s="24"/>
      <c r="K33" s="51"/>
      <c r="M33" s="52"/>
      <c r="N33" s="52"/>
      <c r="O33" s="52"/>
      <c r="P33" s="52"/>
    </row>
    <row r="34" spans="2:13" ht="25.5">
      <c r="B34" s="53" t="s">
        <v>38</v>
      </c>
      <c r="C34" s="23"/>
      <c r="D34" s="24"/>
      <c r="E34" s="25"/>
      <c r="F34" s="24"/>
      <c r="G34" s="25"/>
      <c r="H34" s="26"/>
      <c r="I34" s="24"/>
      <c r="K34" s="49"/>
      <c r="M34" s="50"/>
    </row>
    <row r="35" spans="2:9" ht="12.75">
      <c r="B35" s="53" t="s">
        <v>39</v>
      </c>
      <c r="C35" s="23"/>
      <c r="D35" s="24"/>
      <c r="E35" s="25"/>
      <c r="F35" s="24"/>
      <c r="G35" s="25"/>
      <c r="H35" s="26"/>
      <c r="I35" s="24"/>
    </row>
    <row r="36" spans="2:9" ht="12.75">
      <c r="B36" s="54" t="s">
        <v>40</v>
      </c>
      <c r="C36" s="23"/>
      <c r="D36" s="24"/>
      <c r="E36" s="25"/>
      <c r="F36" s="24"/>
      <c r="G36" s="25"/>
      <c r="H36" s="26"/>
      <c r="I36" s="24"/>
    </row>
    <row r="37" spans="2:16" ht="25.5">
      <c r="B37" s="22" t="s">
        <v>41</v>
      </c>
      <c r="C37" s="23"/>
      <c r="D37" s="24">
        <v>147.72</v>
      </c>
      <c r="E37" s="25"/>
      <c r="F37" s="24">
        <f>2.3+D37</f>
        <v>150.02</v>
      </c>
      <c r="G37" s="25"/>
      <c r="H37" s="26">
        <f>1743.78+F37</f>
        <v>1893.8</v>
      </c>
      <c r="I37" s="24"/>
      <c r="M37" s="50"/>
      <c r="P37" s="55"/>
    </row>
    <row r="38" spans="2:16" ht="12.75">
      <c r="B38" s="22" t="s">
        <v>42</v>
      </c>
      <c r="C38" s="23"/>
      <c r="D38" s="24">
        <v>56.78</v>
      </c>
      <c r="E38" s="25"/>
      <c r="F38" s="24">
        <f>133.48+D38</f>
        <v>190.26</v>
      </c>
      <c r="G38" s="25"/>
      <c r="H38" s="26">
        <f>482.91+F38</f>
        <v>673.1700000000001</v>
      </c>
      <c r="I38" s="24"/>
      <c r="M38" s="56"/>
      <c r="P38" s="55"/>
    </row>
    <row r="39" spans="2:16" ht="12.75">
      <c r="B39" s="22" t="s">
        <v>43</v>
      </c>
      <c r="C39" s="23"/>
      <c r="D39" s="24">
        <v>52.97</v>
      </c>
      <c r="E39" s="25"/>
      <c r="F39" s="24">
        <f>70.77+D39</f>
        <v>123.74</v>
      </c>
      <c r="G39" s="25"/>
      <c r="H39" s="26">
        <f>F39+680.02</f>
        <v>803.76</v>
      </c>
      <c r="I39" s="24"/>
      <c r="M39" s="55"/>
      <c r="P39" s="55"/>
    </row>
    <row r="40" spans="2:16" ht="12.75">
      <c r="B40" s="22" t="s">
        <v>44</v>
      </c>
      <c r="C40" s="23"/>
      <c r="D40" s="24">
        <v>24.8</v>
      </c>
      <c r="E40" s="25"/>
      <c r="F40" s="24">
        <f>51.58+D40</f>
        <v>76.38</v>
      </c>
      <c r="G40" s="25"/>
      <c r="H40" s="26">
        <f>F40+123.73</f>
        <v>200.11</v>
      </c>
      <c r="I40" s="24"/>
      <c r="M40" s="55"/>
      <c r="P40" s="55"/>
    </row>
    <row r="41" spans="2:16" ht="12.75">
      <c r="B41" s="54" t="s">
        <v>45</v>
      </c>
      <c r="C41" s="23"/>
      <c r="D41" s="24">
        <v>40.69</v>
      </c>
      <c r="E41" s="25"/>
      <c r="F41" s="24">
        <f>25.72+D41</f>
        <v>66.41</v>
      </c>
      <c r="G41" s="25"/>
      <c r="H41" s="26">
        <f>F41+755.95</f>
        <v>822.36</v>
      </c>
      <c r="I41" s="24"/>
      <c r="M41" s="55"/>
      <c r="P41" s="55"/>
    </row>
    <row r="42" spans="2:16" ht="25.5">
      <c r="B42" s="57" t="s">
        <v>46</v>
      </c>
      <c r="C42" s="23"/>
      <c r="D42" s="24">
        <v>1060.71</v>
      </c>
      <c r="E42" s="25"/>
      <c r="F42" s="24">
        <f>1410.94+D42</f>
        <v>2471.65</v>
      </c>
      <c r="G42" s="25"/>
      <c r="H42" s="26">
        <f>5719.44+F42</f>
        <v>8191.09</v>
      </c>
      <c r="I42" s="24"/>
      <c r="K42" s="58"/>
      <c r="M42" s="55"/>
      <c r="P42" s="55"/>
    </row>
    <row r="43" spans="2:16" ht="12.75">
      <c r="B43" s="57" t="s">
        <v>47</v>
      </c>
      <c r="C43" s="23"/>
      <c r="D43" s="24">
        <v>138.07</v>
      </c>
      <c r="E43" s="25"/>
      <c r="F43" s="24">
        <f>106.28+D43</f>
        <v>244.35</v>
      </c>
      <c r="G43" s="25"/>
      <c r="H43" s="26">
        <f>F43</f>
        <v>244.35</v>
      </c>
      <c r="I43" s="24"/>
      <c r="M43" s="55"/>
      <c r="P43" s="55"/>
    </row>
    <row r="44" spans="2:16" ht="12.75">
      <c r="B44" s="59" t="s">
        <v>48</v>
      </c>
      <c r="C44" s="19"/>
      <c r="D44" s="60">
        <f>SUM(D37:D43)</f>
        <v>1521.74</v>
      </c>
      <c r="E44" s="61"/>
      <c r="F44" s="60">
        <f>SUM(F37:F43)</f>
        <v>3322.81</v>
      </c>
      <c r="G44" s="61"/>
      <c r="H44" s="62">
        <f>SUM(H37:H43)</f>
        <v>12828.640000000001</v>
      </c>
      <c r="I44" s="60"/>
      <c r="M44" s="55"/>
      <c r="N44" s="55"/>
      <c r="O44" s="55"/>
      <c r="P44" s="55"/>
    </row>
    <row r="45" spans="2:16" ht="12.75">
      <c r="B45" s="59" t="s">
        <v>49</v>
      </c>
      <c r="C45" s="19"/>
      <c r="D45" s="60">
        <v>-60.99</v>
      </c>
      <c r="E45" s="61"/>
      <c r="F45" s="60">
        <v>-60.99</v>
      </c>
      <c r="G45" s="61"/>
      <c r="H45" s="62">
        <v>-60.99</v>
      </c>
      <c r="I45" s="60"/>
      <c r="M45" s="55"/>
      <c r="N45" s="55"/>
      <c r="O45" s="55"/>
      <c r="P45" s="55"/>
    </row>
    <row r="46" spans="2:16" ht="12.75">
      <c r="B46" s="63" t="s">
        <v>50</v>
      </c>
      <c r="C46" s="64"/>
      <c r="D46" s="65">
        <f>D29+D30+D44+D31+D45</f>
        <v>1869.94</v>
      </c>
      <c r="E46" s="65"/>
      <c r="F46" s="65">
        <f>F29+F30+F44+F31+F45</f>
        <v>3911.8900000000003</v>
      </c>
      <c r="G46" s="66"/>
      <c r="H46" s="32">
        <f>H29+H31+H33+H44+H32+H45</f>
        <v>50751.630000000005</v>
      </c>
      <c r="I46" s="67"/>
      <c r="M46" s="50"/>
      <c r="N46" s="50"/>
      <c r="O46" s="50"/>
      <c r="P46" s="50"/>
    </row>
    <row r="47" spans="2:12" ht="25.5">
      <c r="B47" s="68" t="s">
        <v>51</v>
      </c>
      <c r="C47" s="69"/>
      <c r="D47" s="42"/>
      <c r="E47" s="43"/>
      <c r="F47" s="42"/>
      <c r="G47" s="43"/>
      <c r="H47" s="70">
        <v>1448.05</v>
      </c>
      <c r="I47" s="42"/>
      <c r="J47" s="50"/>
      <c r="L47" s="50"/>
    </row>
    <row r="48" spans="2:12" ht="12.75">
      <c r="B48" s="33" t="s">
        <v>52</v>
      </c>
      <c r="C48" s="34"/>
      <c r="D48" s="35"/>
      <c r="E48" s="36"/>
      <c r="F48" s="35"/>
      <c r="G48" s="36"/>
      <c r="H48" s="37"/>
      <c r="I48" s="35"/>
      <c r="J48" s="50"/>
      <c r="L48" s="50"/>
    </row>
    <row r="49" spans="2:9" ht="12.75">
      <c r="B49" s="22" t="s">
        <v>53</v>
      </c>
      <c r="C49" s="23"/>
      <c r="D49" s="24">
        <v>1.43</v>
      </c>
      <c r="E49" s="25"/>
      <c r="F49" s="24">
        <f>937.26+D49</f>
        <v>938.6899999999999</v>
      </c>
      <c r="G49" s="25"/>
      <c r="H49" s="26">
        <f>609.01+F49</f>
        <v>1547.6999999999998</v>
      </c>
      <c r="I49" s="24"/>
    </row>
    <row r="50" spans="2:9" ht="12.75">
      <c r="B50" s="22" t="s">
        <v>54</v>
      </c>
      <c r="C50" s="23"/>
      <c r="D50" s="24">
        <v>0</v>
      </c>
      <c r="E50" s="25"/>
      <c r="F50" s="24">
        <f>D50</f>
        <v>0</v>
      </c>
      <c r="G50" s="25"/>
      <c r="H50" s="26">
        <v>0</v>
      </c>
      <c r="I50" s="24"/>
    </row>
    <row r="51" spans="2:9" ht="12.75">
      <c r="B51" s="22" t="s">
        <v>55</v>
      </c>
      <c r="C51" s="23"/>
      <c r="D51" s="24"/>
      <c r="E51" s="25"/>
      <c r="F51" s="24"/>
      <c r="G51" s="25"/>
      <c r="H51" s="26">
        <v>392.53</v>
      </c>
      <c r="I51" s="24"/>
    </row>
    <row r="52" spans="2:9" ht="12.75">
      <c r="B52" s="71" t="s">
        <v>56</v>
      </c>
      <c r="C52" s="41"/>
      <c r="D52" s="72">
        <f>SUM(D49:D50)</f>
        <v>1.43</v>
      </c>
      <c r="E52" s="72"/>
      <c r="F52" s="72">
        <f>SUM(F49:F50)</f>
        <v>938.6899999999999</v>
      </c>
      <c r="G52" s="73"/>
      <c r="H52" s="70">
        <f>SUM(H49:H51)</f>
        <v>1940.2299999999998</v>
      </c>
      <c r="I52" s="72"/>
    </row>
    <row r="53" spans="2:9" ht="12.75">
      <c r="B53" s="46" t="s">
        <v>57</v>
      </c>
      <c r="C53" s="23"/>
      <c r="D53" s="24"/>
      <c r="E53" s="25"/>
      <c r="F53" s="24"/>
      <c r="G53" s="25"/>
      <c r="H53" s="26"/>
      <c r="I53" s="24"/>
    </row>
    <row r="54" spans="2:9" ht="12.75">
      <c r="B54" s="22" t="s">
        <v>58</v>
      </c>
      <c r="C54" s="23"/>
      <c r="D54" s="24"/>
      <c r="E54" s="25"/>
      <c r="F54" s="24"/>
      <c r="G54" s="25"/>
      <c r="H54" s="26"/>
      <c r="I54" s="24"/>
    </row>
    <row r="55" spans="2:9" ht="12.75">
      <c r="B55" s="22" t="s">
        <v>59</v>
      </c>
      <c r="C55" s="23"/>
      <c r="D55" s="24"/>
      <c r="E55" s="25"/>
      <c r="F55" s="24"/>
      <c r="G55" s="25"/>
      <c r="H55" s="26"/>
      <c r="I55" s="24"/>
    </row>
    <row r="56" spans="2:9" ht="12.75">
      <c r="B56" s="22" t="s">
        <v>60</v>
      </c>
      <c r="C56" s="23"/>
      <c r="D56" s="24">
        <v>3757.62</v>
      </c>
      <c r="E56" s="25"/>
      <c r="F56" s="24">
        <f>D56</f>
        <v>3757.62</v>
      </c>
      <c r="G56" s="25"/>
      <c r="H56" s="26">
        <f>F56</f>
        <v>3757.62</v>
      </c>
      <c r="I56" s="24"/>
    </row>
    <row r="57" spans="2:9" ht="12.75">
      <c r="B57" s="22" t="s">
        <v>61</v>
      </c>
      <c r="C57" s="23"/>
      <c r="D57" s="24">
        <v>0</v>
      </c>
      <c r="E57" s="25"/>
      <c r="F57" s="24">
        <f>D57</f>
        <v>0</v>
      </c>
      <c r="G57" s="25"/>
      <c r="H57" s="26">
        <f>F57</f>
        <v>0</v>
      </c>
      <c r="I57" s="24"/>
    </row>
    <row r="58" spans="2:9" ht="12.75">
      <c r="B58" s="22" t="s">
        <v>62</v>
      </c>
      <c r="C58" s="23"/>
      <c r="D58" s="24">
        <v>260.96</v>
      </c>
      <c r="E58" s="25"/>
      <c r="F58" s="24">
        <f>D58</f>
        <v>260.96</v>
      </c>
      <c r="G58" s="25"/>
      <c r="H58" s="26">
        <f>F58</f>
        <v>260.96</v>
      </c>
      <c r="I58" s="24"/>
    </row>
    <row r="59" spans="2:9" ht="12.75">
      <c r="B59" s="22" t="s">
        <v>63</v>
      </c>
      <c r="C59" s="23"/>
      <c r="D59" s="24">
        <v>615.91</v>
      </c>
      <c r="E59" s="25"/>
      <c r="F59" s="24">
        <f>D59</f>
        <v>615.91</v>
      </c>
      <c r="G59" s="25"/>
      <c r="H59" s="26">
        <f>F59</f>
        <v>615.91</v>
      </c>
      <c r="I59" s="24"/>
    </row>
    <row r="60" spans="2:9" ht="12.75">
      <c r="B60" s="74" t="s">
        <v>64</v>
      </c>
      <c r="C60" s="29"/>
      <c r="D60" s="30">
        <f>SUM(D56:D59)</f>
        <v>4634.49</v>
      </c>
      <c r="E60" s="31"/>
      <c r="F60" s="30">
        <f>D60</f>
        <v>4634.49</v>
      </c>
      <c r="G60" s="31"/>
      <c r="H60" s="32">
        <f>F60</f>
        <v>4634.49</v>
      </c>
      <c r="I60" s="30"/>
    </row>
    <row r="61" spans="2:9" ht="12.75">
      <c r="B61" s="59" t="s">
        <v>65</v>
      </c>
      <c r="C61" s="41"/>
      <c r="D61" s="72">
        <f>D46+D52+D60</f>
        <v>6505.86</v>
      </c>
      <c r="E61" s="72"/>
      <c r="F61" s="72">
        <f>F46+F52+F60</f>
        <v>9485.07</v>
      </c>
      <c r="G61" s="73"/>
      <c r="H61" s="70">
        <f>H46+H47+H52+H60</f>
        <v>58774.40000000001</v>
      </c>
      <c r="I61" s="72"/>
    </row>
    <row r="62" ht="12.75">
      <c r="B62" s="3" t="s">
        <v>66</v>
      </c>
    </row>
    <row r="63" spans="2:9" ht="30.75" customHeight="1">
      <c r="B63" s="6" t="s">
        <v>67</v>
      </c>
      <c r="C63" s="75" t="s">
        <v>68</v>
      </c>
      <c r="D63" s="176" t="s">
        <v>69</v>
      </c>
      <c r="E63" s="176"/>
      <c r="F63" s="176" t="s">
        <v>70</v>
      </c>
      <c r="G63" s="176"/>
      <c r="H63" s="176" t="s">
        <v>71</v>
      </c>
      <c r="I63" s="176"/>
    </row>
    <row r="64" spans="2:9" ht="12.75">
      <c r="B64" s="48"/>
      <c r="C64" s="23"/>
      <c r="D64" s="177"/>
      <c r="E64" s="177"/>
      <c r="F64" s="178"/>
      <c r="G64" s="178"/>
      <c r="H64" s="178"/>
      <c r="I64" s="178"/>
    </row>
    <row r="65" spans="2:9" ht="36" customHeight="1">
      <c r="B65" s="22" t="s">
        <v>72</v>
      </c>
      <c r="C65" s="76">
        <v>7</v>
      </c>
      <c r="D65" s="174">
        <f>D46</f>
        <v>1869.94</v>
      </c>
      <c r="E65" s="174"/>
      <c r="F65" s="175">
        <v>90</v>
      </c>
      <c r="G65" s="175"/>
      <c r="H65" s="174">
        <f>D65*F65%</f>
        <v>1682.9460000000001</v>
      </c>
      <c r="I65" s="174"/>
    </row>
    <row r="66" spans="2:9" ht="24" customHeight="1">
      <c r="B66" s="77" t="s">
        <v>73</v>
      </c>
      <c r="C66" s="76"/>
      <c r="D66" s="174">
        <v>-73.74</v>
      </c>
      <c r="E66" s="174"/>
      <c r="F66" s="175"/>
      <c r="G66" s="175"/>
      <c r="H66" s="174">
        <v>-30.6</v>
      </c>
      <c r="I66" s="174"/>
    </row>
    <row r="67" spans="2:9" ht="15.75" customHeight="1">
      <c r="B67" s="22" t="s">
        <v>74</v>
      </c>
      <c r="C67" s="76"/>
      <c r="D67" s="174">
        <f>D65+D66</f>
        <v>1796.2</v>
      </c>
      <c r="E67" s="174">
        <f>E65-E66</f>
        <v>0</v>
      </c>
      <c r="F67" s="174"/>
      <c r="G67" s="174"/>
      <c r="H67" s="174">
        <f>H65+H66</f>
        <v>1652.3460000000002</v>
      </c>
      <c r="I67" s="174"/>
    </row>
    <row r="68" spans="2:13" ht="29.25" customHeight="1">
      <c r="B68" s="78" t="s">
        <v>75</v>
      </c>
      <c r="C68" s="79">
        <v>7</v>
      </c>
      <c r="D68" s="171"/>
      <c r="E68" s="171"/>
      <c r="F68" s="170"/>
      <c r="G68" s="170"/>
      <c r="H68" s="171"/>
      <c r="I68" s="171"/>
      <c r="M68" s="58"/>
    </row>
    <row r="69" spans="2:9" ht="26.25" customHeight="1">
      <c r="B69" s="80" t="s">
        <v>76</v>
      </c>
      <c r="C69" s="79">
        <v>7</v>
      </c>
      <c r="D69" s="171"/>
      <c r="E69" s="171"/>
      <c r="F69" s="170"/>
      <c r="G69" s="170"/>
      <c r="H69" s="172"/>
      <c r="I69" s="172"/>
    </row>
    <row r="70" spans="2:9" ht="35.25" customHeight="1">
      <c r="B70" s="80" t="s">
        <v>77</v>
      </c>
      <c r="C70" s="79">
        <v>1</v>
      </c>
      <c r="D70" s="172"/>
      <c r="E70" s="172"/>
      <c r="F70" s="173"/>
      <c r="G70" s="173"/>
      <c r="H70" s="172"/>
      <c r="I70" s="172"/>
    </row>
    <row r="71" spans="2:9" ht="12.75">
      <c r="B71" s="81" t="s">
        <v>78</v>
      </c>
      <c r="C71" s="41"/>
      <c r="D71" s="169">
        <f>SUM(D67:E70)</f>
        <v>1796.2</v>
      </c>
      <c r="E71" s="169"/>
      <c r="F71" s="170"/>
      <c r="G71" s="170"/>
      <c r="H71" s="171">
        <f>SUM(H67:H70)</f>
        <v>1652.3460000000002</v>
      </c>
      <c r="I71" s="171"/>
    </row>
    <row r="72" ht="12.75">
      <c r="B72" s="82" t="s">
        <v>79</v>
      </c>
    </row>
    <row r="73" spans="1:9" ht="24.75" customHeight="1">
      <c r="A73" s="83">
        <v>1</v>
      </c>
      <c r="B73" s="168" t="s">
        <v>80</v>
      </c>
      <c r="C73" s="168"/>
      <c r="D73" s="168"/>
      <c r="E73" s="168"/>
      <c r="F73" s="168"/>
      <c r="G73" s="168"/>
      <c r="H73" s="168"/>
      <c r="I73" s="168"/>
    </row>
    <row r="74" spans="1:9" ht="21.75" customHeight="1">
      <c r="A74" s="83">
        <v>2</v>
      </c>
      <c r="B74" s="168" t="s">
        <v>81</v>
      </c>
      <c r="C74" s="168"/>
      <c r="D74" s="168"/>
      <c r="E74" s="168"/>
      <c r="F74" s="168"/>
      <c r="G74" s="168"/>
      <c r="H74" s="168"/>
      <c r="I74" s="168"/>
    </row>
    <row r="75" spans="1:9" ht="24" customHeight="1">
      <c r="A75" s="83">
        <v>3</v>
      </c>
      <c r="B75" s="168" t="s">
        <v>82</v>
      </c>
      <c r="C75" s="168"/>
      <c r="D75" s="168"/>
      <c r="E75" s="168"/>
      <c r="F75" s="168"/>
      <c r="G75" s="168"/>
      <c r="H75" s="168"/>
      <c r="I75" s="168"/>
    </row>
    <row r="76" spans="1:9" ht="24" customHeight="1">
      <c r="A76" s="83">
        <v>4</v>
      </c>
      <c r="B76" s="166" t="s">
        <v>83</v>
      </c>
      <c r="C76" s="166"/>
      <c r="D76" s="166"/>
      <c r="E76" s="166"/>
      <c r="F76" s="166"/>
      <c r="G76" s="166"/>
      <c r="H76" s="166"/>
      <c r="I76" s="166"/>
    </row>
    <row r="77" spans="1:9" ht="24" customHeight="1">
      <c r="A77" s="83">
        <v>5</v>
      </c>
      <c r="B77" s="166" t="s">
        <v>84</v>
      </c>
      <c r="C77" s="166"/>
      <c r="D77" s="166"/>
      <c r="E77" s="166"/>
      <c r="F77" s="166"/>
      <c r="G77" s="166"/>
      <c r="H77" s="166"/>
      <c r="I77" s="166"/>
    </row>
    <row r="78" spans="1:9" ht="34.5" customHeight="1">
      <c r="A78" s="83">
        <v>6</v>
      </c>
      <c r="B78" s="166" t="s">
        <v>85</v>
      </c>
      <c r="C78" s="166"/>
      <c r="D78" s="166"/>
      <c r="E78" s="166"/>
      <c r="F78" s="166"/>
      <c r="G78" s="166"/>
      <c r="H78" s="166"/>
      <c r="I78" s="166"/>
    </row>
    <row r="79" spans="1:9" ht="35.25" customHeight="1">
      <c r="A79" s="83">
        <v>7</v>
      </c>
      <c r="B79" s="167" t="s">
        <v>86</v>
      </c>
      <c r="C79" s="167"/>
      <c r="D79" s="167"/>
      <c r="E79" s="167"/>
      <c r="F79" s="167"/>
      <c r="G79" s="167"/>
      <c r="H79" s="167"/>
      <c r="I79" s="167"/>
    </row>
    <row r="80" spans="1:9" ht="45" customHeight="1">
      <c r="A80" s="83">
        <v>8</v>
      </c>
      <c r="B80" s="168" t="s">
        <v>87</v>
      </c>
      <c r="C80" s="168"/>
      <c r="D80" s="168"/>
      <c r="E80" s="168"/>
      <c r="F80" s="168"/>
      <c r="G80" s="168"/>
      <c r="H80" s="168"/>
      <c r="I80" s="168"/>
    </row>
    <row r="81" spans="1:9" ht="15.75" customHeight="1">
      <c r="A81" s="83">
        <v>9</v>
      </c>
      <c r="B81" s="168" t="s">
        <v>88</v>
      </c>
      <c r="C81" s="168"/>
      <c r="D81" s="168"/>
      <c r="E81" s="168"/>
      <c r="F81" s="168"/>
      <c r="G81" s="168"/>
      <c r="H81" s="168"/>
      <c r="I81" s="168"/>
    </row>
    <row r="82" spans="2:9" ht="30.75" customHeight="1">
      <c r="B82" s="84"/>
      <c r="C82" s="85"/>
      <c r="D82" s="164"/>
      <c r="E82" s="164"/>
      <c r="F82" s="164"/>
      <c r="G82" s="165"/>
      <c r="H82" s="165"/>
      <c r="I82" s="165"/>
    </row>
    <row r="83" spans="2:9" ht="30" customHeight="1">
      <c r="B83" s="86"/>
      <c r="C83" s="87"/>
      <c r="D83" s="164"/>
      <c r="E83" s="164"/>
      <c r="F83" s="164"/>
      <c r="G83" s="165"/>
      <c r="H83" s="165"/>
      <c r="I83" s="165"/>
    </row>
    <row r="84" spans="2:9" ht="35.25" customHeight="1">
      <c r="B84" s="88"/>
      <c r="C84" s="88"/>
      <c r="D84" s="162" t="s">
        <v>89</v>
      </c>
      <c r="E84" s="162"/>
      <c r="F84" s="5"/>
      <c r="G84" s="162" t="s">
        <v>90</v>
      </c>
      <c r="H84" s="162"/>
      <c r="I84" s="162"/>
    </row>
    <row r="85" spans="2:9" ht="20.25" customHeight="1">
      <c r="B85" s="88"/>
      <c r="C85" s="88"/>
      <c r="D85" s="162" t="s">
        <v>91</v>
      </c>
      <c r="E85" s="162"/>
      <c r="F85" s="5"/>
      <c r="G85" s="163" t="s">
        <v>92</v>
      </c>
      <c r="H85" s="163"/>
      <c r="I85" s="163"/>
    </row>
    <row r="86" spans="2:8" ht="12.75">
      <c r="B86" s="88"/>
      <c r="C86" s="88"/>
      <c r="D86" s="5"/>
      <c r="E86" s="5"/>
      <c r="F86" s="5"/>
      <c r="G86" s="5"/>
      <c r="H86" s="5"/>
    </row>
    <row r="87" spans="2:6" ht="12.75">
      <c r="B87" s="88"/>
      <c r="C87" s="88"/>
      <c r="F87" s="5"/>
    </row>
    <row r="88" spans="2:6" ht="12.75">
      <c r="B88" s="88"/>
      <c r="C88" s="88"/>
      <c r="F88" s="5"/>
    </row>
    <row r="92" ht="12.75">
      <c r="D92" s="89"/>
    </row>
    <row r="96" ht="12.75">
      <c r="D96" s="90"/>
    </row>
    <row r="102" spans="12:15" ht="12.75">
      <c r="L102" s="90"/>
      <c r="M102" s="90"/>
      <c r="N102" s="90"/>
      <c r="O102" s="90"/>
    </row>
    <row r="108" spans="3:4" ht="12.75">
      <c r="C108" s="91"/>
      <c r="D108" s="91"/>
    </row>
    <row r="109" spans="3:4" ht="12.75">
      <c r="C109" s="91"/>
      <c r="D109" s="91"/>
    </row>
    <row r="111" spans="6:8" ht="12.75">
      <c r="F111" s="50"/>
      <c r="H111" s="49"/>
    </row>
    <row r="113" spans="3:4" ht="12.75">
      <c r="C113" s="58"/>
      <c r="D113" s="58"/>
    </row>
    <row r="117" spans="3:4" ht="12.75">
      <c r="C117" s="58"/>
      <c r="D117" s="92"/>
    </row>
  </sheetData>
  <mergeCells count="48">
    <mergeCell ref="B2:I2"/>
    <mergeCell ref="B3:I3"/>
    <mergeCell ref="B4:I4"/>
    <mergeCell ref="C5:D5"/>
    <mergeCell ref="E5:F5"/>
    <mergeCell ref="G5:I5"/>
    <mergeCell ref="D63:E63"/>
    <mergeCell ref="F63:G63"/>
    <mergeCell ref="H63:I63"/>
    <mergeCell ref="D64:E64"/>
    <mergeCell ref="F64:G64"/>
    <mergeCell ref="H64:I64"/>
    <mergeCell ref="D65:E65"/>
    <mergeCell ref="F65:G65"/>
    <mergeCell ref="H65:I65"/>
    <mergeCell ref="D66:E66"/>
    <mergeCell ref="F66:G66"/>
    <mergeCell ref="H66:I66"/>
    <mergeCell ref="D67:E67"/>
    <mergeCell ref="F67:G67"/>
    <mergeCell ref="H67:I67"/>
    <mergeCell ref="D68:E68"/>
    <mergeCell ref="F68:G68"/>
    <mergeCell ref="H68:I68"/>
    <mergeCell ref="D69:E69"/>
    <mergeCell ref="F69:G69"/>
    <mergeCell ref="H69:I69"/>
    <mergeCell ref="D70:E70"/>
    <mergeCell ref="F70:G70"/>
    <mergeCell ref="H70:I70"/>
    <mergeCell ref="D71:E71"/>
    <mergeCell ref="F71:G71"/>
    <mergeCell ref="H71:I71"/>
    <mergeCell ref="B73:I73"/>
    <mergeCell ref="B74:I74"/>
    <mergeCell ref="B75:I75"/>
    <mergeCell ref="B76:I76"/>
    <mergeCell ref="B77:I77"/>
    <mergeCell ref="B78:I78"/>
    <mergeCell ref="B79:I79"/>
    <mergeCell ref="B80:I80"/>
    <mergeCell ref="B81:I81"/>
    <mergeCell ref="D85:E85"/>
    <mergeCell ref="G85:I85"/>
    <mergeCell ref="D82:F83"/>
    <mergeCell ref="G82:I83"/>
    <mergeCell ref="D84:E84"/>
    <mergeCell ref="G84:I84"/>
  </mergeCells>
  <printOptions gridLines="1" horizontalCentered="1" verticalCentered="1"/>
  <pageMargins left="0.7875" right="0.7875" top="1.0527777777777778" bottom="1.0527777777777778" header="0.7875" footer="0.7875"/>
  <pageSetup firstPageNumber="1" useFirstPageNumber="1" horizontalDpi="300" verticalDpi="300" orientation="portrait" scale="78"/>
  <headerFooter alignWithMargins="0">
    <oddHeader>&amp;C&amp;"Times New Roman,Regular"&amp;12&amp;A</oddHeader>
    <oddFooter>&amp;C&amp;"Times New Roman,Regular"&amp;12Page &amp;P</oddFooter>
  </headerFooter>
  <rowBreaks count="1" manualBreakCount="1">
    <brk id="61" max="255" man="1"/>
  </rowBreaks>
</worksheet>
</file>

<file path=xl/worksheets/sheet2.xml><?xml version="1.0" encoding="utf-8"?>
<worksheet xmlns="http://schemas.openxmlformats.org/spreadsheetml/2006/main" xmlns:r="http://schemas.openxmlformats.org/officeDocument/2006/relationships">
  <dimension ref="A1:J54"/>
  <sheetViews>
    <sheetView tabSelected="1" workbookViewId="0" topLeftCell="A1">
      <selection activeCell="A1" sqref="A1"/>
    </sheetView>
  </sheetViews>
  <sheetFormatPr defaultColWidth="9.140625" defaultRowHeight="12.75"/>
  <cols>
    <col min="1" max="1" width="6.8515625" style="52" customWidth="1"/>
    <col min="2" max="2" width="50.8515625" style="0" customWidth="1"/>
    <col min="3" max="3" width="1.28515625" style="0" customWidth="1"/>
    <col min="4" max="4" width="1.8515625" style="0" customWidth="1"/>
    <col min="5" max="5" width="1.1484375" style="0" customWidth="1"/>
    <col min="6" max="6" width="12.7109375" style="0" customWidth="1"/>
    <col min="7" max="7" width="15.57421875" style="0" customWidth="1"/>
    <col min="8" max="8" width="15.8515625" style="0" customWidth="1"/>
    <col min="9" max="9" width="14.57421875" style="0" customWidth="1"/>
    <col min="10" max="10" width="14.421875" style="0" customWidth="1"/>
  </cols>
  <sheetData>
    <row r="1" spans="1:8" ht="15.75">
      <c r="A1" s="93"/>
      <c r="B1" s="184"/>
      <c r="C1" s="184"/>
      <c r="D1" s="184"/>
      <c r="E1" s="184"/>
      <c r="F1" s="184"/>
      <c r="G1" s="184"/>
      <c r="H1" s="184"/>
    </row>
    <row r="2" spans="1:8" ht="18.75" customHeight="1">
      <c r="A2" s="93"/>
      <c r="B2" s="94" t="s">
        <v>93</v>
      </c>
      <c r="C2" s="94"/>
      <c r="D2" s="94"/>
      <c r="E2" s="94"/>
      <c r="F2" s="94"/>
      <c r="G2" s="94"/>
      <c r="H2" s="95" t="s">
        <v>94</v>
      </c>
    </row>
    <row r="3" spans="1:8" ht="15.75">
      <c r="A3" s="96"/>
      <c r="B3" s="185" t="s">
        <v>95</v>
      </c>
      <c r="C3" s="185"/>
      <c r="D3" s="185"/>
      <c r="E3" s="185"/>
      <c r="F3" s="185"/>
      <c r="G3" s="185"/>
      <c r="H3" s="185"/>
    </row>
    <row r="4" spans="1:8" ht="15.75">
      <c r="A4" s="97"/>
      <c r="B4" s="186" t="s">
        <v>96</v>
      </c>
      <c r="C4" s="186"/>
      <c r="D4" s="186"/>
      <c r="E4" s="186"/>
      <c r="F4" s="186"/>
      <c r="G4" s="186"/>
      <c r="H4" s="186"/>
    </row>
    <row r="5" spans="1:8" ht="15.75">
      <c r="A5" s="97"/>
      <c r="B5" s="186" t="s">
        <v>97</v>
      </c>
      <c r="C5" s="186"/>
      <c r="D5" s="186"/>
      <c r="E5" s="186"/>
      <c r="F5" s="186"/>
      <c r="G5" s="186"/>
      <c r="H5" s="186"/>
    </row>
    <row r="6" spans="1:8" s="101" customFormat="1" ht="41.25" customHeight="1">
      <c r="A6" s="7" t="s">
        <v>98</v>
      </c>
      <c r="B6" s="98" t="s">
        <v>99</v>
      </c>
      <c r="C6" s="99"/>
      <c r="D6" s="99"/>
      <c r="E6" s="99"/>
      <c r="F6" s="7" t="s">
        <v>100</v>
      </c>
      <c r="G6" s="7" t="s">
        <v>8</v>
      </c>
      <c r="H6" s="100" t="s">
        <v>101</v>
      </c>
    </row>
    <row r="7" spans="1:8" s="1" customFormat="1" ht="19.5" customHeight="1">
      <c r="A7" s="102"/>
      <c r="B7" s="103"/>
      <c r="C7" s="104"/>
      <c r="D7" s="105"/>
      <c r="E7" s="105"/>
      <c r="F7" s="106" t="s">
        <v>10</v>
      </c>
      <c r="G7" s="107" t="s">
        <v>10</v>
      </c>
      <c r="H7" s="108" t="s">
        <v>10</v>
      </c>
    </row>
    <row r="8" spans="1:9" ht="25.5" customHeight="1">
      <c r="A8" s="109">
        <v>1</v>
      </c>
      <c r="B8" s="110" t="s">
        <v>102</v>
      </c>
      <c r="C8" s="111"/>
      <c r="D8" s="111"/>
      <c r="E8" s="111"/>
      <c r="F8" s="112">
        <f>SUM(F10:F12)</f>
        <v>1242.1100000000001</v>
      </c>
      <c r="G8" s="112">
        <f>SUM(G10:G12)</f>
        <v>2249.07</v>
      </c>
      <c r="H8" s="112">
        <f>SUM(H10:H12)</f>
        <v>31241.980000000003</v>
      </c>
      <c r="I8" s="112"/>
    </row>
    <row r="9" spans="1:8" ht="6.75" customHeight="1">
      <c r="A9" s="113"/>
      <c r="B9" s="114"/>
      <c r="C9" s="115"/>
      <c r="D9" s="115"/>
      <c r="E9" s="115"/>
      <c r="F9" s="116"/>
      <c r="G9" s="117">
        <f>F9</f>
        <v>0</v>
      </c>
      <c r="H9" s="118"/>
    </row>
    <row r="10" spans="1:8" ht="27" customHeight="1">
      <c r="A10" s="113"/>
      <c r="B10" s="114" t="s">
        <v>103</v>
      </c>
      <c r="C10" s="115"/>
      <c r="D10" s="115"/>
      <c r="E10" s="111"/>
      <c r="F10" s="116">
        <f>370.98+16.1+277.51+577.52</f>
        <v>1242.1100000000001</v>
      </c>
      <c r="G10" s="117">
        <f>F10+1003.64</f>
        <v>2245.75</v>
      </c>
      <c r="H10" s="118">
        <f>27946.29+G10</f>
        <v>30192.04</v>
      </c>
    </row>
    <row r="11" spans="1:8" ht="18" customHeight="1">
      <c r="A11" s="113"/>
      <c r="B11" s="114" t="s">
        <v>104</v>
      </c>
      <c r="C11" s="115"/>
      <c r="D11" s="115"/>
      <c r="E11" s="111"/>
      <c r="F11" s="116"/>
      <c r="G11" s="117">
        <f>F11+3.32</f>
        <v>3.32</v>
      </c>
      <c r="H11" s="118">
        <f>295.47+G11</f>
        <v>298.79</v>
      </c>
    </row>
    <row r="12" spans="1:8" ht="30" customHeight="1">
      <c r="A12" s="119"/>
      <c r="B12" s="114" t="s">
        <v>105</v>
      </c>
      <c r="C12" s="115"/>
      <c r="D12" s="115"/>
      <c r="E12" s="111"/>
      <c r="F12" s="120"/>
      <c r="G12" s="121">
        <f>F12</f>
        <v>0</v>
      </c>
      <c r="H12" s="122">
        <v>751.15</v>
      </c>
    </row>
    <row r="13" spans="1:9" ht="32.25" customHeight="1">
      <c r="A13" s="109">
        <v>2</v>
      </c>
      <c r="B13" s="110" t="s">
        <v>106</v>
      </c>
      <c r="C13" s="111"/>
      <c r="D13" s="111"/>
      <c r="E13" s="111"/>
      <c r="F13" s="123">
        <f>F15+F16+F17</f>
        <v>32.87</v>
      </c>
      <c r="G13" s="112">
        <f>SUM(G15:G17)</f>
        <v>211.55</v>
      </c>
      <c r="H13" s="112">
        <f>SUM(H15:H17)</f>
        <v>831.06</v>
      </c>
      <c r="I13" s="112"/>
    </row>
    <row r="14" spans="1:8" ht="6.75" customHeight="1">
      <c r="A14" s="113"/>
      <c r="B14" s="124"/>
      <c r="C14" s="115"/>
      <c r="D14" s="115"/>
      <c r="E14" s="111"/>
      <c r="F14" s="116"/>
      <c r="G14" s="117">
        <f>F14</f>
        <v>0</v>
      </c>
      <c r="H14" s="118"/>
    </row>
    <row r="15" spans="1:8" ht="19.5" customHeight="1">
      <c r="A15" s="113"/>
      <c r="B15" s="114" t="s">
        <v>107</v>
      </c>
      <c r="C15" s="115"/>
      <c r="D15" s="115"/>
      <c r="E15" s="111"/>
      <c r="F15" s="116"/>
      <c r="G15" s="117">
        <f>F15+123.87</f>
        <v>123.87</v>
      </c>
      <c r="H15" s="118">
        <f>102.89+G15</f>
        <v>226.76</v>
      </c>
    </row>
    <row r="16" spans="1:8" ht="16.5" customHeight="1">
      <c r="A16" s="113"/>
      <c r="B16" s="114" t="s">
        <v>108</v>
      </c>
      <c r="C16" s="115"/>
      <c r="D16" s="115"/>
      <c r="E16" s="111"/>
      <c r="F16" s="116">
        <v>32.87</v>
      </c>
      <c r="G16" s="117">
        <f>F16+54.45</f>
        <v>87.32</v>
      </c>
      <c r="H16" s="118">
        <f>381.98+G16</f>
        <v>469.3</v>
      </c>
    </row>
    <row r="17" spans="1:8" ht="26.25" customHeight="1">
      <c r="A17" s="119"/>
      <c r="B17" s="114" t="s">
        <v>109</v>
      </c>
      <c r="C17" s="115"/>
      <c r="D17" s="115"/>
      <c r="E17" s="111"/>
      <c r="F17" s="120"/>
      <c r="G17" s="121">
        <f>F17+0.36</f>
        <v>0.36</v>
      </c>
      <c r="H17" s="122">
        <f>134.64+G17</f>
        <v>135</v>
      </c>
    </row>
    <row r="18" spans="1:9" ht="28.5" customHeight="1">
      <c r="A18" s="109">
        <v>3</v>
      </c>
      <c r="B18" s="110" t="s">
        <v>110</v>
      </c>
      <c r="C18" s="111"/>
      <c r="D18" s="111"/>
      <c r="E18" s="111"/>
      <c r="F18" s="112">
        <f>SUM(F20:F26)</f>
        <v>193.56</v>
      </c>
      <c r="G18" s="112">
        <f>SUM(G20:G26)</f>
        <v>588.7900000000001</v>
      </c>
      <c r="H18" s="112">
        <f>SUM(H20:H26)</f>
        <v>5620</v>
      </c>
      <c r="I18" s="112"/>
    </row>
    <row r="19" spans="1:8" ht="7.5" customHeight="1">
      <c r="A19" s="113"/>
      <c r="B19" s="125"/>
      <c r="C19" s="111"/>
      <c r="D19" s="111"/>
      <c r="E19" s="111"/>
      <c r="F19" s="126"/>
      <c r="G19" s="117">
        <f>F19</f>
        <v>0</v>
      </c>
      <c r="H19" s="118"/>
    </row>
    <row r="20" spans="1:10" ht="28.5" customHeight="1">
      <c r="A20" s="113"/>
      <c r="B20" s="114" t="s">
        <v>111</v>
      </c>
      <c r="C20" s="115"/>
      <c r="D20" s="111"/>
      <c r="E20" s="115"/>
      <c r="F20" s="126">
        <f>38.36+74.51</f>
        <v>112.87</v>
      </c>
      <c r="G20" s="117">
        <f>F20+43.62</f>
        <v>156.49</v>
      </c>
      <c r="H20" s="118">
        <f>1366.6+G20</f>
        <v>1523.09</v>
      </c>
      <c r="J20" s="51"/>
    </row>
    <row r="21" spans="1:10" s="3" customFormat="1" ht="18.75" customHeight="1">
      <c r="A21" s="127"/>
      <c r="B21" s="114" t="s">
        <v>112</v>
      </c>
      <c r="C21" s="115"/>
      <c r="D21" s="111"/>
      <c r="E21" s="115"/>
      <c r="F21" s="126"/>
      <c r="G21" s="117">
        <f>F21+33.37</f>
        <v>33.37</v>
      </c>
      <c r="H21" s="118">
        <f>155.44+G21</f>
        <v>188.81</v>
      </c>
      <c r="I21"/>
      <c r="J21" s="51"/>
    </row>
    <row r="22" spans="1:10" s="3" customFormat="1" ht="12.75">
      <c r="A22" s="127"/>
      <c r="B22" s="114" t="s">
        <v>113</v>
      </c>
      <c r="C22" s="115"/>
      <c r="D22" s="111"/>
      <c r="E22" s="115"/>
      <c r="F22" s="126"/>
      <c r="G22" s="117">
        <f>F22+1.96</f>
        <v>1.96</v>
      </c>
      <c r="H22" s="118">
        <f>465.25+G22</f>
        <v>467.21</v>
      </c>
      <c r="I22"/>
      <c r="J22" s="51"/>
    </row>
    <row r="23" spans="1:10" s="3" customFormat="1" ht="25.5">
      <c r="A23" s="127"/>
      <c r="B23" s="114" t="s">
        <v>114</v>
      </c>
      <c r="C23" s="115"/>
      <c r="D23" s="111"/>
      <c r="E23" s="111"/>
      <c r="F23" s="126"/>
      <c r="G23" s="117">
        <f>F23+158.12</f>
        <v>158.12</v>
      </c>
      <c r="H23" s="118"/>
      <c r="I23"/>
      <c r="J23" s="51"/>
    </row>
    <row r="24" spans="1:10" ht="16.5" customHeight="1">
      <c r="A24" s="113"/>
      <c r="B24" s="128" t="s">
        <v>115</v>
      </c>
      <c r="C24" s="115"/>
      <c r="D24" s="115"/>
      <c r="E24" s="115"/>
      <c r="F24" s="126"/>
      <c r="G24" s="117">
        <v>158.12</v>
      </c>
      <c r="H24" s="118">
        <f>95.79+G24</f>
        <v>253.91000000000003</v>
      </c>
      <c r="J24" s="51"/>
    </row>
    <row r="25" spans="1:8" ht="16.5" customHeight="1">
      <c r="A25" s="113"/>
      <c r="B25" s="128" t="s">
        <v>116</v>
      </c>
      <c r="C25" s="115"/>
      <c r="D25" s="115"/>
      <c r="E25" s="115"/>
      <c r="F25" s="126"/>
      <c r="G25" s="117">
        <f>F25+0.04</f>
        <v>0.04</v>
      </c>
      <c r="H25" s="118">
        <f>78.06+G25</f>
        <v>78.10000000000001</v>
      </c>
    </row>
    <row r="26" spans="1:9" ht="15" customHeight="1">
      <c r="A26" s="119"/>
      <c r="B26" s="128" t="s">
        <v>117</v>
      </c>
      <c r="C26" s="115"/>
      <c r="D26" s="115"/>
      <c r="E26" s="115"/>
      <c r="F26" s="126">
        <f>38.21+2.63+100.84-60.99</f>
        <v>80.69</v>
      </c>
      <c r="G26" s="121">
        <f>F26</f>
        <v>80.69</v>
      </c>
      <c r="H26" s="118">
        <f>3028.19+G26</f>
        <v>3108.88</v>
      </c>
      <c r="I26">
        <f>3108.88-80.69</f>
        <v>3028.19</v>
      </c>
    </row>
    <row r="27" spans="1:9" s="3" customFormat="1" ht="25.5">
      <c r="A27" s="129">
        <v>4</v>
      </c>
      <c r="B27" s="110" t="s">
        <v>118</v>
      </c>
      <c r="C27" s="111"/>
      <c r="D27" s="111"/>
      <c r="E27" s="111"/>
      <c r="F27" s="112">
        <f>SUM(F29:F31)</f>
        <v>401.4</v>
      </c>
      <c r="G27" s="112">
        <f>SUM(G29:G31)</f>
        <v>1020.63</v>
      </c>
      <c r="H27" s="112">
        <f>SUM(H29:H31)</f>
        <v>14506.669999999998</v>
      </c>
      <c r="I27" s="112"/>
    </row>
    <row r="28" spans="1:9" s="3" customFormat="1" ht="8.25" customHeight="1">
      <c r="A28" s="130"/>
      <c r="B28" s="125"/>
      <c r="C28" s="111"/>
      <c r="D28" s="111"/>
      <c r="E28" s="111"/>
      <c r="F28" s="116"/>
      <c r="G28" s="117">
        <f>F28</f>
        <v>0</v>
      </c>
      <c r="H28" s="118"/>
      <c r="I28"/>
    </row>
    <row r="29" spans="1:8" ht="12.75">
      <c r="A29" s="131"/>
      <c r="B29" s="114" t="s">
        <v>119</v>
      </c>
      <c r="C29" s="115"/>
      <c r="D29" s="115"/>
      <c r="E29" s="115"/>
      <c r="F29" s="116">
        <f>162.99+238.41</f>
        <v>401.4</v>
      </c>
      <c r="G29" s="117">
        <f>F29+515.24</f>
        <v>916.64</v>
      </c>
      <c r="H29" s="118">
        <f>9190.98+G29</f>
        <v>10107.619999999999</v>
      </c>
    </row>
    <row r="30" spans="1:8" ht="12.75">
      <c r="A30" s="131"/>
      <c r="B30" s="114" t="s">
        <v>120</v>
      </c>
      <c r="C30" s="115"/>
      <c r="D30" s="115"/>
      <c r="E30" s="115"/>
      <c r="F30" s="116"/>
      <c r="G30" s="117">
        <f>F30+102.23</f>
        <v>102.23</v>
      </c>
      <c r="H30" s="118">
        <f>3723.51+G30</f>
        <v>3825.7400000000002</v>
      </c>
    </row>
    <row r="31" spans="1:8" ht="29.25" customHeight="1">
      <c r="A31" s="131"/>
      <c r="B31" s="114" t="s">
        <v>121</v>
      </c>
      <c r="C31" s="115"/>
      <c r="D31" s="115"/>
      <c r="E31" s="115"/>
      <c r="F31" s="116"/>
      <c r="G31" s="117">
        <f>F31+1.76</f>
        <v>1.76</v>
      </c>
      <c r="H31" s="118">
        <f>571.55+G31</f>
        <v>573.31</v>
      </c>
    </row>
    <row r="32" spans="1:9" s="3" customFormat="1" ht="22.5" customHeight="1">
      <c r="A32" s="132"/>
      <c r="B32" s="133" t="s">
        <v>78</v>
      </c>
      <c r="C32" s="111"/>
      <c r="D32" s="111"/>
      <c r="E32" s="111"/>
      <c r="F32" s="30">
        <f>F8+F13+F18+F27</f>
        <v>1869.94</v>
      </c>
      <c r="G32" s="30">
        <f>G8+G13+G18+G27</f>
        <v>4070.0400000000004</v>
      </c>
      <c r="H32" s="30">
        <f>H8+H13+H18+H27</f>
        <v>52199.71000000001</v>
      </c>
      <c r="I32" s="30"/>
    </row>
    <row r="33" spans="1:8" ht="15.75" customHeight="1">
      <c r="A33" s="131"/>
      <c r="B33" s="134" t="s">
        <v>122</v>
      </c>
      <c r="C33" s="135"/>
      <c r="D33" s="135"/>
      <c r="E33" s="135"/>
      <c r="F33" s="136"/>
      <c r="G33" s="137"/>
      <c r="H33" s="138"/>
    </row>
    <row r="34" spans="1:8" ht="18" customHeight="1">
      <c r="A34" s="131"/>
      <c r="B34" s="134" t="s">
        <v>123</v>
      </c>
      <c r="C34" s="135"/>
      <c r="D34" s="135"/>
      <c r="E34" s="135"/>
      <c r="F34" s="136"/>
      <c r="G34" s="137"/>
      <c r="H34" s="138"/>
    </row>
    <row r="35" spans="1:9" s="145" customFormat="1" ht="21.75" customHeight="1">
      <c r="A35" s="139"/>
      <c r="B35" s="140" t="s">
        <v>124</v>
      </c>
      <c r="C35" s="141"/>
      <c r="D35" s="141"/>
      <c r="E35" s="141"/>
      <c r="F35" s="142">
        <f>F32+F33+F34</f>
        <v>1869.94</v>
      </c>
      <c r="G35" s="143">
        <f>G32+G33+G34</f>
        <v>4070.0400000000004</v>
      </c>
      <c r="H35" s="144">
        <f>H32+H33+H34</f>
        <v>52199.71000000001</v>
      </c>
      <c r="I35"/>
    </row>
    <row r="36" spans="1:10" ht="12.75">
      <c r="A36" s="146"/>
      <c r="B36" s="146"/>
      <c r="C36" s="146"/>
      <c r="D36" s="182"/>
      <c r="E36" s="182"/>
      <c r="F36" s="182"/>
      <c r="G36" s="183"/>
      <c r="H36" s="183"/>
      <c r="J36" s="147"/>
    </row>
    <row r="37" spans="1:8" ht="12.75">
      <c r="A37" s="146"/>
      <c r="B37" s="146"/>
      <c r="C37" s="146"/>
      <c r="D37" s="182"/>
      <c r="E37" s="182"/>
      <c r="F37" s="182"/>
      <c r="G37" s="183"/>
      <c r="H37" s="183"/>
    </row>
    <row r="38" spans="1:8" ht="12.75">
      <c r="A38" s="146"/>
      <c r="B38" s="146"/>
      <c r="C38" s="146"/>
      <c r="D38" s="182"/>
      <c r="E38" s="182"/>
      <c r="F38" s="182"/>
      <c r="G38" s="183"/>
      <c r="H38" s="183"/>
    </row>
    <row r="39" spans="1:8" ht="12.75">
      <c r="A39" s="146"/>
      <c r="B39" s="146"/>
      <c r="C39" s="146"/>
      <c r="D39" s="182"/>
      <c r="E39" s="182"/>
      <c r="F39" s="182"/>
      <c r="G39" s="183"/>
      <c r="H39" s="183"/>
    </row>
    <row r="40" spans="1:8" ht="12.75">
      <c r="A40" s="146"/>
      <c r="B40" s="146"/>
      <c r="C40" s="146"/>
      <c r="D40" s="182"/>
      <c r="E40" s="182"/>
      <c r="F40" s="182"/>
      <c r="G40" s="183"/>
      <c r="H40" s="183"/>
    </row>
    <row r="41" spans="1:8" ht="12.75">
      <c r="A41" s="146"/>
      <c r="B41" s="146"/>
      <c r="C41" s="146"/>
      <c r="D41" s="182"/>
      <c r="E41" s="182"/>
      <c r="F41" s="182"/>
      <c r="G41" s="183"/>
      <c r="H41" s="183"/>
    </row>
    <row r="42" spans="1:8" ht="35.25" customHeight="1">
      <c r="A42" s="146"/>
      <c r="B42" s="146"/>
      <c r="C42" s="146"/>
      <c r="D42" s="162"/>
      <c r="E42" s="162"/>
      <c r="F42" s="162"/>
      <c r="G42" s="163" t="s">
        <v>125</v>
      </c>
      <c r="H42" s="163"/>
    </row>
    <row r="45" ht="12.75">
      <c r="G45" s="147"/>
    </row>
    <row r="46" spans="5:6" ht="12.75">
      <c r="E46" s="147"/>
      <c r="F46" s="147"/>
    </row>
    <row r="47" spans="5:7" ht="12.75">
      <c r="E47" s="147"/>
      <c r="F47" s="147"/>
      <c r="G47" s="147"/>
    </row>
    <row r="48" spans="4:7" ht="12.75">
      <c r="D48" s="147"/>
      <c r="F48" s="147"/>
      <c r="G48" s="147"/>
    </row>
    <row r="50" spans="5:6" ht="12.75">
      <c r="E50" s="147"/>
      <c r="F50" s="147"/>
    </row>
    <row r="54" ht="12.75">
      <c r="E54" s="147"/>
    </row>
  </sheetData>
  <sheetProtection password="E265" sheet="1" objects="1" scenarios="1"/>
  <mergeCells count="8">
    <mergeCell ref="B1:H1"/>
    <mergeCell ref="B3:H3"/>
    <mergeCell ref="B4:H4"/>
    <mergeCell ref="B5:H5"/>
    <mergeCell ref="D36:F41"/>
    <mergeCell ref="G36:H41"/>
    <mergeCell ref="D42:F42"/>
    <mergeCell ref="G42:H42"/>
  </mergeCells>
  <printOptions gridLines="1" horizontalCentered="1" verticalCentered="1"/>
  <pageMargins left="0.7875" right="0.7875" top="1.0527777777777778" bottom="1.0527777777777778" header="0.7875" footer="0.7875"/>
  <pageSetup horizontalDpi="300" verticalDpi="300" orientation="portrait" scale="78"/>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N17"/>
  <sheetViews>
    <sheetView workbookViewId="0" topLeftCell="A1">
      <selection activeCell="C16" sqref="C16"/>
    </sheetView>
  </sheetViews>
  <sheetFormatPr defaultColWidth="9.140625" defaultRowHeight="43.5" customHeight="1"/>
  <cols>
    <col min="1" max="1" width="6.57421875" style="0" customWidth="1"/>
    <col min="2" max="2" width="20.28125" style="0" customWidth="1"/>
    <col min="3" max="3" width="18.8515625" style="0" customWidth="1"/>
    <col min="4" max="4" width="30.421875" style="0" customWidth="1"/>
    <col min="5" max="5" width="15.00390625" style="0" customWidth="1"/>
    <col min="6" max="6" width="18.57421875" style="0" customWidth="1"/>
    <col min="7" max="7" width="20.57421875" style="0" customWidth="1"/>
    <col min="8" max="8" width="19.421875" style="0" customWidth="1"/>
    <col min="9" max="16384" width="34.57421875" style="0" customWidth="1"/>
  </cols>
  <sheetData>
    <row r="1" spans="1:6" ht="19.5" customHeight="1">
      <c r="A1" s="148" t="s">
        <v>126</v>
      </c>
      <c r="B1" s="3"/>
      <c r="F1" s="52" t="s">
        <v>93</v>
      </c>
    </row>
    <row r="2" spans="1:2" ht="18.75" customHeight="1">
      <c r="A2" s="148" t="s">
        <v>127</v>
      </c>
      <c r="B2" s="3"/>
    </row>
    <row r="3" ht="18" customHeight="1">
      <c r="A3" s="148" t="s">
        <v>128</v>
      </c>
    </row>
    <row r="4" ht="13.5" customHeight="1">
      <c r="H4" s="91" t="s">
        <v>129</v>
      </c>
    </row>
    <row r="5" spans="1:14" ht="30.75" customHeight="1">
      <c r="A5" s="149" t="s">
        <v>98</v>
      </c>
      <c r="B5" s="133" t="s">
        <v>130</v>
      </c>
      <c r="C5" s="150" t="s">
        <v>131</v>
      </c>
      <c r="D5" s="133" t="s">
        <v>132</v>
      </c>
      <c r="E5" s="133" t="s">
        <v>68</v>
      </c>
      <c r="F5" s="133" t="s">
        <v>133</v>
      </c>
      <c r="G5" s="133" t="s">
        <v>134</v>
      </c>
      <c r="H5" s="151" t="s">
        <v>135</v>
      </c>
      <c r="I5" s="152"/>
      <c r="J5" s="152"/>
      <c r="K5" s="152"/>
      <c r="L5" s="152"/>
      <c r="M5" s="152"/>
      <c r="N5" s="152"/>
    </row>
    <row r="6" spans="1:8" ht="18.75" customHeight="1">
      <c r="A6" s="153"/>
      <c r="B6" s="154" t="s">
        <v>136</v>
      </c>
      <c r="C6" s="155" t="s">
        <v>137</v>
      </c>
      <c r="D6" s="89" t="s">
        <v>138</v>
      </c>
      <c r="E6" s="153" t="s">
        <v>139</v>
      </c>
      <c r="F6" s="153">
        <v>895.83</v>
      </c>
      <c r="G6" s="153">
        <v>38.21</v>
      </c>
      <c r="H6" s="153">
        <f>844.86+G6</f>
        <v>883.07</v>
      </c>
    </row>
    <row r="7" spans="1:8" ht="18" customHeight="1">
      <c r="A7" s="153"/>
      <c r="B7" s="154"/>
      <c r="C7" s="155"/>
      <c r="D7" s="156" t="s">
        <v>140</v>
      </c>
      <c r="E7" s="154"/>
      <c r="F7" s="153"/>
      <c r="G7" s="153"/>
      <c r="H7" s="153"/>
    </row>
    <row r="8" spans="1:8" ht="15.75" customHeight="1">
      <c r="A8" s="153"/>
      <c r="B8" s="154"/>
      <c r="C8" s="155"/>
      <c r="D8" s="153"/>
      <c r="E8" s="153"/>
      <c r="F8" s="153"/>
      <c r="G8" s="153"/>
      <c r="H8" s="153"/>
    </row>
    <row r="9" spans="1:8" ht="16.5" customHeight="1">
      <c r="A9" s="153"/>
      <c r="B9" s="154"/>
      <c r="C9" s="155"/>
      <c r="D9" s="153"/>
      <c r="E9" s="153"/>
      <c r="F9" s="153"/>
      <c r="G9" s="153"/>
      <c r="H9" s="153"/>
    </row>
    <row r="10" spans="1:8" ht="14.25" customHeight="1">
      <c r="A10" s="153"/>
      <c r="B10" s="154"/>
      <c r="C10" s="155"/>
      <c r="D10" s="153"/>
      <c r="E10" s="153"/>
      <c r="F10" s="153"/>
      <c r="G10" s="153"/>
      <c r="H10" s="153"/>
    </row>
    <row r="11" spans="1:8" ht="14.25" customHeight="1">
      <c r="A11" s="153"/>
      <c r="B11" s="154"/>
      <c r="C11" s="155"/>
      <c r="D11" s="153"/>
      <c r="E11" s="153"/>
      <c r="F11" s="153"/>
      <c r="G11" s="157"/>
      <c r="H11" s="157"/>
    </row>
    <row r="12" spans="1:8" ht="18" customHeight="1">
      <c r="A12" s="153"/>
      <c r="B12" s="154"/>
      <c r="C12" s="155"/>
      <c r="D12" s="154"/>
      <c r="E12" s="154"/>
      <c r="F12" s="153"/>
      <c r="G12" s="153"/>
      <c r="H12" s="153"/>
    </row>
    <row r="13" spans="1:8" ht="18" customHeight="1">
      <c r="A13" s="153"/>
      <c r="B13" s="154"/>
      <c r="C13" s="155"/>
      <c r="D13" s="154"/>
      <c r="E13" s="154"/>
      <c r="F13" s="153"/>
      <c r="G13" s="158"/>
      <c r="H13" s="153"/>
    </row>
    <row r="14" spans="1:8" ht="15.75" customHeight="1">
      <c r="A14" s="153"/>
      <c r="B14" s="154"/>
      <c r="C14" s="155"/>
      <c r="D14" s="154"/>
      <c r="E14" s="154"/>
      <c r="F14" s="153"/>
      <c r="G14" s="158"/>
      <c r="H14" s="153"/>
    </row>
    <row r="15" spans="1:8" ht="16.5" customHeight="1">
      <c r="A15" s="153"/>
      <c r="B15" s="154"/>
      <c r="C15" s="155"/>
      <c r="D15" s="154"/>
      <c r="E15" s="154"/>
      <c r="F15" s="153"/>
      <c r="G15" s="158"/>
      <c r="H15" s="153"/>
    </row>
    <row r="16" spans="1:8" ht="15" customHeight="1">
      <c r="A16" s="153"/>
      <c r="B16" s="154"/>
      <c r="C16" s="155"/>
      <c r="D16" s="153"/>
      <c r="E16" s="153"/>
      <c r="F16" s="153"/>
      <c r="G16" s="158"/>
      <c r="H16" s="153"/>
    </row>
    <row r="17" spans="1:8" ht="18" customHeight="1">
      <c r="A17" s="153"/>
      <c r="B17" s="187" t="s">
        <v>78</v>
      </c>
      <c r="C17" s="187"/>
      <c r="D17" s="187"/>
      <c r="E17" s="159"/>
      <c r="F17" s="160">
        <f>SUM(F6:F16)</f>
        <v>895.83</v>
      </c>
      <c r="G17" s="160">
        <f>SUM(G6:G16)</f>
        <v>38.21</v>
      </c>
      <c r="H17" s="160">
        <f>SUM(H6:H16)</f>
        <v>883.07</v>
      </c>
    </row>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sheetData>
  <mergeCells count="1">
    <mergeCell ref="B17:D17"/>
  </mergeCells>
  <printOptions gridLines="1" horizontalCentered="1" verticalCentered="1"/>
  <pageMargins left="0.7875" right="0.7875" top="1.0527777777777778" bottom="1.0527777777777778" header="0.7875" footer="0.7875"/>
  <pageSetup horizontalDpi="300" verticalDpi="300" orientation="portrait" scale="78"/>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Swami </cp:lastModifiedBy>
  <dcterms:modified xsi:type="dcterms:W3CDTF">2011-07-08T10:38:24Z</dcterms:modified>
  <cp:category/>
  <cp:version/>
  <cp:contentType/>
  <cp:contentStatus/>
</cp:coreProperties>
</file>